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0" windowWidth="11160" windowHeight="9312" activeTab="0"/>
  </bookViews>
  <sheets>
    <sheet name="BS" sheetId="1" r:id="rId1"/>
    <sheet name="IS" sheetId="2" r:id="rId2"/>
    <sheet name="EQ" sheetId="3" r:id="rId3"/>
    <sheet name="GT_Custom" sheetId="4" state="hidden" r:id="rId4"/>
    <sheet name="CF" sheetId="5" r:id="rId5"/>
    <sheet name="Notes" sheetId="6" r:id="rId6"/>
  </sheets>
  <definedNames>
    <definedName name="_xlnm.Print_Area" localSheetId="0">'BS'!$A$1:$F$54</definedName>
    <definedName name="_xlnm.Print_Area" localSheetId="4">'CF'!$A$1:$E$57</definedName>
    <definedName name="_xlnm.Print_Area" localSheetId="2">'EQ'!$A$1:$H$50</definedName>
    <definedName name="_xlnm.Print_Area" localSheetId="1">'IS'!$A$1:$I$101</definedName>
    <definedName name="_xlnm.Print_Area" localSheetId="5">'Notes'!$A$1:$I$345</definedName>
    <definedName name="_xlnm.Print_Titles" localSheetId="1">'IS'!$1:$5</definedName>
    <definedName name="_xlnm.Print_Titles" localSheetId="5">'Notes'!$5:$7</definedName>
  </definedNames>
  <calcPr fullCalcOnLoad="1"/>
</workbook>
</file>

<file path=xl/sharedStrings.xml><?xml version="1.0" encoding="utf-8"?>
<sst xmlns="http://schemas.openxmlformats.org/spreadsheetml/2006/main" count="541" uniqueCount="387">
  <si>
    <t>C1</t>
  </si>
  <si>
    <t>Custom 1</t>
  </si>
  <si>
    <t>C2</t>
  </si>
  <si>
    <t>Custom 2</t>
  </si>
  <si>
    <t>C3</t>
  </si>
  <si>
    <t>Custom 3</t>
  </si>
  <si>
    <t>C4</t>
  </si>
  <si>
    <t>Custom 4</t>
  </si>
  <si>
    <t>C5</t>
  </si>
  <si>
    <t>Custom 5</t>
  </si>
  <si>
    <t>C6</t>
  </si>
  <si>
    <t>Custom 6</t>
  </si>
  <si>
    <t>C7</t>
  </si>
  <si>
    <t>Custom 7</t>
  </si>
  <si>
    <t>C8</t>
  </si>
  <si>
    <t>Custom 8</t>
  </si>
  <si>
    <t>(Unaudited)</t>
  </si>
  <si>
    <t>(Audited)</t>
  </si>
  <si>
    <t>RM'000</t>
  </si>
  <si>
    <t>ASSETS</t>
  </si>
  <si>
    <t xml:space="preserve">Non-current assets </t>
  </si>
  <si>
    <t>Property, plant and equipment</t>
  </si>
  <si>
    <t>Investment properties</t>
  </si>
  <si>
    <t>Prepaid lease payments</t>
  </si>
  <si>
    <t>Current assets</t>
  </si>
  <si>
    <t>Inventories</t>
  </si>
  <si>
    <t>Trade and other receivables</t>
  </si>
  <si>
    <t>Tax recoverable</t>
  </si>
  <si>
    <t>TOTAL ASSETS</t>
  </si>
  <si>
    <t>EQUITY AND LIABILITIES</t>
  </si>
  <si>
    <t>Share capital</t>
  </si>
  <si>
    <t>Reserves</t>
  </si>
  <si>
    <t>Total equity</t>
  </si>
  <si>
    <t>Non-current liabilities</t>
  </si>
  <si>
    <t>Provision for retirement benefits</t>
  </si>
  <si>
    <t>Borrowings</t>
  </si>
  <si>
    <t>Deferred tax liabilities</t>
  </si>
  <si>
    <t>Current liabilities</t>
  </si>
  <si>
    <t>Trade and other payables</t>
  </si>
  <si>
    <t>Taxation</t>
  </si>
  <si>
    <t>Total liabilities</t>
  </si>
  <si>
    <t>TOTAL EQUITY AND LIABILITIES</t>
  </si>
  <si>
    <t>CHIN WELL HOLDINGS BERHAD</t>
  </si>
  <si>
    <t>(371551-T)</t>
  </si>
  <si>
    <t>ended</t>
  </si>
  <si>
    <t>Revenue</t>
  </si>
  <si>
    <t>Interest income</t>
  </si>
  <si>
    <t xml:space="preserve">Distributable </t>
  </si>
  <si>
    <t xml:space="preserve"> Foreign </t>
  </si>
  <si>
    <t xml:space="preserve"> Share </t>
  </si>
  <si>
    <t xml:space="preserve"> Translation </t>
  </si>
  <si>
    <t xml:space="preserve"> Retained </t>
  </si>
  <si>
    <t>Minority</t>
  </si>
  <si>
    <t>Total</t>
  </si>
  <si>
    <t xml:space="preserve"> Capital </t>
  </si>
  <si>
    <t xml:space="preserve"> Premium </t>
  </si>
  <si>
    <t xml:space="preserve"> Reserve </t>
  </si>
  <si>
    <t xml:space="preserve"> Profits </t>
  </si>
  <si>
    <t xml:space="preserve"> Total </t>
  </si>
  <si>
    <t>Equity</t>
  </si>
  <si>
    <t xml:space="preserve"> RM'000 </t>
  </si>
  <si>
    <t xml:space="preserve">           CHIN WELL HOLDINGS BERHAD</t>
  </si>
  <si>
    <t>Cash flows from operating activities</t>
  </si>
  <si>
    <t>Profit before taxation</t>
  </si>
  <si>
    <t>Adjustments for  :</t>
  </si>
  <si>
    <t>- Non-cash items</t>
  </si>
  <si>
    <t>- Non-operating items</t>
  </si>
  <si>
    <t>Operating profit before working capital changes</t>
  </si>
  <si>
    <t>Changes in working capital</t>
  </si>
  <si>
    <t>Interest paid</t>
  </si>
  <si>
    <t>Income tax paid</t>
  </si>
  <si>
    <t>Cash flows from investing activities</t>
  </si>
  <si>
    <t>Interest received</t>
  </si>
  <si>
    <t>Proceeds from disposal of property, plant and equipment</t>
  </si>
  <si>
    <t>Purchase of property, plant and equipment</t>
  </si>
  <si>
    <t>Net cash used in investing activities</t>
  </si>
  <si>
    <t>Cash flows from financing activities</t>
  </si>
  <si>
    <t>Effect of changes in exchange rate</t>
  </si>
  <si>
    <t>Cash and cash equivalents at beginning</t>
  </si>
  <si>
    <t>Cash and cash equivalents at end</t>
  </si>
  <si>
    <t xml:space="preserve">             (371551-T)</t>
  </si>
  <si>
    <t>A1.</t>
  </si>
  <si>
    <t>Basis of Preparation</t>
  </si>
  <si>
    <t>Audit Report of Preceding Annual Financial Statements</t>
  </si>
  <si>
    <t>A3.</t>
  </si>
  <si>
    <t>Seasonal or Cyclical Factors</t>
  </si>
  <si>
    <t>The business of the Group was not affected by any significant seasonal or cyclical factors.</t>
  </si>
  <si>
    <t>A4.</t>
  </si>
  <si>
    <t>Unusual Items</t>
  </si>
  <si>
    <t>A5.</t>
  </si>
  <si>
    <t>Changes in Estimates</t>
  </si>
  <si>
    <t>There were no changes in estimates of amounts reported in the prior financial period that have a material effect in the current quarter.</t>
  </si>
  <si>
    <t>A6.</t>
  </si>
  <si>
    <t>Debt and Equity Securities</t>
  </si>
  <si>
    <t>There were no issuance, cancellation, repurchases, resale and repayment of debt and equity securities for the current quarter to date under review.</t>
  </si>
  <si>
    <t>A7.</t>
  </si>
  <si>
    <t xml:space="preserve">Dividends </t>
  </si>
  <si>
    <t>Segment Information</t>
  </si>
  <si>
    <t>Segment information is presented in respect of the Group’s business segment. Inter-segment pricing is determined based on a negotiated basis.</t>
  </si>
  <si>
    <t>Fastener Products</t>
  </si>
  <si>
    <t>Wire Products</t>
  </si>
  <si>
    <t>Others</t>
  </si>
  <si>
    <t>Elimination</t>
  </si>
  <si>
    <t>Group</t>
  </si>
  <si>
    <t>RM’000</t>
  </si>
  <si>
    <t>Inter-segment revenue</t>
  </si>
  <si>
    <t>Total revenue</t>
  </si>
  <si>
    <t>Segment assets</t>
  </si>
  <si>
    <t>Segment liabilities</t>
  </si>
  <si>
    <t>Malaysia</t>
  </si>
  <si>
    <t>Vietnam</t>
  </si>
  <si>
    <t>Other Asian countries</t>
  </si>
  <si>
    <t>European countries</t>
  </si>
  <si>
    <t>Valuations of Property, Plant and Equipment</t>
  </si>
  <si>
    <t>The valuations of property, plant and equipment have been brought forward, without amendment from the previous audited financial statements.</t>
  </si>
  <si>
    <t>Changes in Group’s Composition</t>
  </si>
  <si>
    <t xml:space="preserve">Capital Commitments </t>
  </si>
  <si>
    <t>A8.</t>
  </si>
  <si>
    <t>A9.</t>
  </si>
  <si>
    <t>A10.</t>
  </si>
  <si>
    <t>A13.</t>
  </si>
  <si>
    <t>Review of Performance</t>
  </si>
  <si>
    <t>3 months ended</t>
  </si>
  <si>
    <t>B1.</t>
  </si>
  <si>
    <t>Variation of Results Against Preceding Quarter</t>
  </si>
  <si>
    <t>B2.</t>
  </si>
  <si>
    <t>Prospects</t>
  </si>
  <si>
    <t>Profit Forecast</t>
  </si>
  <si>
    <t>There was no profit forecast made in any public document.</t>
  </si>
  <si>
    <t>B3.</t>
  </si>
  <si>
    <t>B4.</t>
  </si>
  <si>
    <t>Tax Expense</t>
  </si>
  <si>
    <t>Malaysian income tax</t>
  </si>
  <si>
    <t>- Current tax</t>
  </si>
  <si>
    <t>- Deferred tax liabilities</t>
  </si>
  <si>
    <t>B5.</t>
  </si>
  <si>
    <t>Unquoted Investments and Properties</t>
  </si>
  <si>
    <t>Quoted Investments</t>
  </si>
  <si>
    <t>Status of Corporate Proposals</t>
  </si>
  <si>
    <t xml:space="preserve">Borrowings and Debt Securities </t>
  </si>
  <si>
    <t>Denominated</t>
  </si>
  <si>
    <t>in USD</t>
  </si>
  <si>
    <t xml:space="preserve">Denominated </t>
  </si>
  <si>
    <t>in RM</t>
  </si>
  <si>
    <t>Short term</t>
  </si>
  <si>
    <t>Trust receipts</t>
  </si>
  <si>
    <t>Term loans</t>
  </si>
  <si>
    <t>Long term</t>
  </si>
  <si>
    <t>Unsecured :</t>
  </si>
  <si>
    <t>Secured :</t>
  </si>
  <si>
    <t>Loan from a  corporate</t>
  </si>
  <si>
    <t xml:space="preserve">     shareholder of a subsidiary</t>
  </si>
  <si>
    <t>Off Balance Sheet Financial Instruments</t>
  </si>
  <si>
    <t xml:space="preserve">Material Litigation </t>
  </si>
  <si>
    <t>Proposed Dividend</t>
  </si>
  <si>
    <t>Earnings Per Share</t>
  </si>
  <si>
    <t>B6.</t>
  </si>
  <si>
    <t>B7.</t>
  </si>
  <si>
    <t>B8.</t>
  </si>
  <si>
    <t>B9.</t>
  </si>
  <si>
    <t>B10.</t>
  </si>
  <si>
    <t>B11.</t>
  </si>
  <si>
    <t>B12.</t>
  </si>
  <si>
    <t>B13.</t>
  </si>
  <si>
    <t>Rental received</t>
  </si>
  <si>
    <t>Represented by :</t>
  </si>
  <si>
    <t>Bank overdraft</t>
  </si>
  <si>
    <t>Short term loans</t>
  </si>
  <si>
    <t>Profit for the period</t>
  </si>
  <si>
    <t>There were no unusual items affecting assets, liabilities, equity, net income, or cash flows during the financial period under review.</t>
  </si>
  <si>
    <t>Effect of changes in exchange rates on cash and cash equivalents</t>
  </si>
  <si>
    <t>Results</t>
  </si>
  <si>
    <t>Cash generated from operations</t>
  </si>
  <si>
    <t>Operating profit</t>
  </si>
  <si>
    <t xml:space="preserve"> </t>
  </si>
  <si>
    <t>Minority interests</t>
  </si>
  <si>
    <t>Interests</t>
  </si>
  <si>
    <t>30.6.10</t>
  </si>
  <si>
    <t>Dividend paid</t>
  </si>
  <si>
    <t>Unrealised</t>
  </si>
  <si>
    <t>CWH</t>
  </si>
  <si>
    <t>CWF</t>
  </si>
  <si>
    <t>Allowance</t>
  </si>
  <si>
    <t>Amort</t>
  </si>
  <si>
    <t>Gain on disposal of</t>
  </si>
  <si>
    <t>asso</t>
  </si>
  <si>
    <t>ppe</t>
  </si>
  <si>
    <t>Int income</t>
  </si>
  <si>
    <t>Int exp</t>
  </si>
  <si>
    <t>retirement</t>
  </si>
  <si>
    <t>rental</t>
  </si>
  <si>
    <t>CHI</t>
  </si>
  <si>
    <t>Rec</t>
  </si>
  <si>
    <t>Pay</t>
  </si>
  <si>
    <t>Borrowing</t>
  </si>
  <si>
    <t>Cash</t>
  </si>
  <si>
    <t>a</t>
  </si>
  <si>
    <t>Depn</t>
  </si>
  <si>
    <t>fgn reserve</t>
  </si>
  <si>
    <t>depn</t>
  </si>
  <si>
    <t>gain</t>
  </si>
  <si>
    <t>amort</t>
  </si>
  <si>
    <t>proceed</t>
  </si>
  <si>
    <t>purchase</t>
  </si>
  <si>
    <t>fgn</t>
  </si>
  <si>
    <t>addition</t>
  </si>
  <si>
    <t>vietnam</t>
  </si>
  <si>
    <t>begin</t>
  </si>
  <si>
    <t>end</t>
  </si>
  <si>
    <t>PAT</t>
  </si>
  <si>
    <t>Fgn</t>
  </si>
  <si>
    <t>Div pd</t>
  </si>
  <si>
    <t>Last yr rate (closing)</t>
  </si>
  <si>
    <t>vnd</t>
  </si>
  <si>
    <t>rm</t>
  </si>
  <si>
    <t>this yr rate (closing)</t>
  </si>
  <si>
    <t>Basic earnings per share (sen)</t>
  </si>
  <si>
    <t>Weighted average number of ordinary shares of</t>
  </si>
  <si>
    <t>Basic Earnings Per Share (sen)</t>
  </si>
  <si>
    <t xml:space="preserve">CONDENSED CONSOLIDATED STATEMENT OF FINANCIAL POSITION </t>
  </si>
  <si>
    <t>(Restated)</t>
  </si>
  <si>
    <t>Other investment</t>
  </si>
  <si>
    <t>Available-for-sale investment</t>
  </si>
  <si>
    <t>Other receivable</t>
  </si>
  <si>
    <t>CONDENSED CONSOLIDATED STATEMENT OF COMPREHENSIVE INCOME</t>
  </si>
  <si>
    <t>Cost of sales</t>
  </si>
  <si>
    <t>Gross profit</t>
  </si>
  <si>
    <t>Other income</t>
  </si>
  <si>
    <t>Administrative expenses</t>
  </si>
  <si>
    <t>Selling and distribution expenses</t>
  </si>
  <si>
    <t>Finance costs</t>
  </si>
  <si>
    <t>Foreign currency translation differences</t>
  </si>
  <si>
    <t xml:space="preserve">  for foreign operations</t>
  </si>
  <si>
    <t xml:space="preserve">   the period</t>
  </si>
  <si>
    <t xml:space="preserve">    for the period</t>
  </si>
  <si>
    <t>The Condensed Consolidated Statement of Comprehensive Income should be read in conjunction with the Group's audited financial statements for the financial year ended 30 June 2010.</t>
  </si>
  <si>
    <t>The Condensed Consolidated Statement of Financial Position should be read in conjunction with the Group's audited financial statements for the financial year ended 30 June 2010.</t>
  </si>
  <si>
    <t>Profit attributable to :</t>
  </si>
  <si>
    <t xml:space="preserve">  Minority interests</t>
  </si>
  <si>
    <t xml:space="preserve">Basic earnings per share attributable </t>
  </si>
  <si>
    <t>|---- Non-distributable ----|</t>
  </si>
  <si>
    <t xml:space="preserve">   for the period</t>
  </si>
  <si>
    <t>The Condensed Consolidated Statement of Changes in Equity should be read in conjunction with the Group's audited Financial Statement for the financial year ended 30 June 2010. The accompanying notes are an integral part of this statement.</t>
  </si>
  <si>
    <t>The interim financial report is unaudited and has been prepared in compliance with FRS 134, Interim Financial Reporting and paragraph 9.22 of the Listing Requirements of Bursa Malaysia Securities Berhad, and should be read in conjunction with the audited financial statements of the Group for the financial year ended 30 June 2010.</t>
  </si>
  <si>
    <t>FRSs/Interpretations</t>
  </si>
  <si>
    <t xml:space="preserve"> Effective date</t>
  </si>
  <si>
    <t>FRS 7 – Financial Instruments: Disclosures</t>
  </si>
  <si>
    <t xml:space="preserve"> 1 January 2010</t>
  </si>
  <si>
    <t xml:space="preserve">FRS 139 – Financial Instruments: Recognition and Measurement </t>
  </si>
  <si>
    <t>The accounting policies and methods of computation adopted by the Group in this interim financial report are consistent with those adopted in the financial statements for the financial year ended 30 June 2010, except for the adoption of the following :</t>
  </si>
  <si>
    <t>NOTES TO THE CONDENSED CONSOLIDATED INTERIM FINANCIAL STATEMENTS</t>
  </si>
  <si>
    <t xml:space="preserve">(b) FRS 7 – Financial Instruments: Disclosures. </t>
  </si>
  <si>
    <t>This standard requires additional disclosures regarding fair value measurements and liquidity risk in the full year  financial statements, and has no effect on reported profit or equity. However, FRS 7 disclosures are not required in the interim financial statements, and hence, no further disclosures has been made in these interim financial statements.</t>
  </si>
  <si>
    <t>Basis of Preparation (Cont'd)</t>
  </si>
  <si>
    <t>A financial instrument is recognised in the financial statements when, and only when, the Group becomes a party to the contractual provision of the instrument. It is recognised initially, at its fair value plus, in the case of a financial instrument not at fair value through profit or loss, transaction costs that are directly attributable to the acquisition or issue of the financial instrument.</t>
  </si>
  <si>
    <t>Financial assets</t>
  </si>
  <si>
    <t>(i) Loans and receivables</t>
  </si>
  <si>
    <t>All financial assets are subject to review for impairment.</t>
  </si>
  <si>
    <t>Financial liabilities</t>
  </si>
  <si>
    <t>Other than the new and revised FRS as stated above, the Group has also adopted various amendments and
interpretations to the existing standards adopted by the Group in the past.</t>
  </si>
  <si>
    <t>The adoption of the above standards, amendments and interpretations do not have any material impact on the financial statements of the Group except for the adoption of the following standards as explained below :</t>
  </si>
  <si>
    <t>(c) FRS 117 – Leases</t>
  </si>
  <si>
    <t>The following comparative figures have been restated following the adoption of the amendment to FRS 117 :</t>
  </si>
  <si>
    <t>(d) FRS 139 – Financial Instruments: Recognition and Measurement.</t>
  </si>
  <si>
    <t>Individual Quarter</t>
  </si>
  <si>
    <t>Cumulative Quarter</t>
  </si>
  <si>
    <t xml:space="preserve"> CHIN WELL HOLDINGS BERHAD</t>
  </si>
  <si>
    <t>External revenue</t>
  </si>
  <si>
    <t>Non-Current Assets</t>
  </si>
  <si>
    <t>Depreciation</t>
  </si>
  <si>
    <t>Profit before depreciation, interest exp/income</t>
  </si>
  <si>
    <t xml:space="preserve">(i) Analysis by business segments </t>
  </si>
  <si>
    <t xml:space="preserve">(ii) Analysis by geographical segments </t>
  </si>
  <si>
    <t>Barring unforeseen circumstances, the Group's performance is expected to be satisfactory for the financial year ending 30 June 2011.</t>
  </si>
  <si>
    <t>There were no corporate proposals announced but not completed as at the date of this report.</t>
  </si>
  <si>
    <t>There was no material litigation for the period under review.</t>
  </si>
  <si>
    <t>During the current quarter under review, the Group did not enter into any contracts involving off balance sheet financial instruments.</t>
  </si>
  <si>
    <t xml:space="preserve">   RM0.50 each </t>
  </si>
  <si>
    <t>There is no diluted earnings per share as the Company does not have any convertible financial instruments as at the current quarter ended.</t>
  </si>
  <si>
    <t>|------------- Attributable to Owners of the Company -------------|</t>
  </si>
  <si>
    <t>profit</t>
  </si>
  <si>
    <t>forex</t>
  </si>
  <si>
    <t>reserve</t>
  </si>
  <si>
    <t>b/f</t>
  </si>
  <si>
    <t>retained</t>
  </si>
  <si>
    <t>total</t>
  </si>
  <si>
    <t>SC</t>
  </si>
  <si>
    <t>Premium</t>
  </si>
  <si>
    <t>MI</t>
  </si>
  <si>
    <t>c/f</t>
  </si>
  <si>
    <t>TCI</t>
  </si>
  <si>
    <t>Segment profit/(loss)</t>
  </si>
  <si>
    <t>Impact on opening balance</t>
  </si>
  <si>
    <t>(d) FRS 139 – Financial Instruments: Recognition and Measurement. (Cont'd)</t>
  </si>
  <si>
    <t>As previously</t>
  </si>
  <si>
    <t>reported</t>
  </si>
  <si>
    <t>Effect on</t>
  </si>
  <si>
    <t>FRS 117</t>
  </si>
  <si>
    <t>As restated</t>
  </si>
  <si>
    <t>FRS 139</t>
  </si>
  <si>
    <t>In accordance with the transitional provisions of FRS139, the above changes are applied prospectively and the comparative as at 30 June 2010 are not restated. Instead, the changes have been accounted for by restating the following opening balances in the Statement of Financial Position as at 1 July 2010.</t>
  </si>
  <si>
    <t>CONDENSED CONSOLIDATED STATEMENT OF CHANGES IN EQUITY</t>
  </si>
  <si>
    <t>CONDENSED CONSOLIDATED STATEMENT OF CASH FLOWS</t>
  </si>
  <si>
    <t>Cash and bank balances</t>
  </si>
  <si>
    <t>The Group has adopted the amendment to FRS 117. The Group has reassessed and determined that all the leasehold properties of the Group which in substance are finance leases and has reclassified these leasehold properties to property, plant and equipment. The change in accounting policy has been made retrospectively in accordance with the transitional provisions of the amendment. The reclassification does not affect the basic and diluted earnings per share for the current and prior periods.</t>
  </si>
  <si>
    <t>The Group categories financial instruments as follows :</t>
  </si>
  <si>
    <t>Loans and receivables category comprises trade and other receivables and cash and bank balances.</t>
  </si>
  <si>
    <t>(ii) Available-for-sale financial asset</t>
  </si>
  <si>
    <t>A2.</t>
  </si>
  <si>
    <t>Contingent Liabilities and Contingent Assets</t>
  </si>
  <si>
    <t xml:space="preserve">A11. </t>
  </si>
  <si>
    <t>A12.</t>
  </si>
  <si>
    <t>Profit/(loss) before taxation</t>
  </si>
  <si>
    <t>The basic earnings per share has been calculated based on the Group’s profit after taxation attributable to owners of the parent divided by the weighted average number of ordinary shares outstanding during the financial period.</t>
  </si>
  <si>
    <t xml:space="preserve">Attributable to owners of the parent </t>
  </si>
  <si>
    <t>- Effect of adopting FRS 139</t>
  </si>
  <si>
    <t>Non-current assets</t>
  </si>
  <si>
    <t>Equity and liabilities</t>
  </si>
  <si>
    <t>Retained profits</t>
  </si>
  <si>
    <t>There were no changes in the composition of the Group for the current quarter under review.</t>
  </si>
  <si>
    <t>31.12.10
RM’000</t>
  </si>
  <si>
    <t>Net cash from operating activities</t>
  </si>
  <si>
    <t>B14.</t>
  </si>
  <si>
    <t>Realised and Unrealised Profits/Losses Disclosure</t>
  </si>
  <si>
    <t xml:space="preserve">    and its subsidiaries :</t>
  </si>
  <si>
    <t>- Realised</t>
  </si>
  <si>
    <t>- Unrealised</t>
  </si>
  <si>
    <t>Net assets per share attributable to Owners of the Parent  (RM)</t>
  </si>
  <si>
    <t>Total comprehensive income/(loss) for</t>
  </si>
  <si>
    <t>Other comprehensive income/(loss), net of tax</t>
  </si>
  <si>
    <t>Total comprehensive income/(loss) attributable to :</t>
  </si>
  <si>
    <t>Net increase in cash and cash equivalents</t>
  </si>
  <si>
    <t>The Condensed Consolidated Statement of Cash Flow should be read in conjunction with the Group's audited Financial Statement for the financial year ended 30 June 2010. The accompanying notes are an integral part of this statement.</t>
  </si>
  <si>
    <t>FRS 101 – Presentation of Financial Statements (Revised)</t>
  </si>
  <si>
    <t>FRS 4 – Insurance Contracts</t>
  </si>
  <si>
    <t>FRS 123 – Borrowing Costs (Revised)</t>
  </si>
  <si>
    <t xml:space="preserve"> 1 July 2010</t>
  </si>
  <si>
    <t>The revised FRS 101 requires changes in the format of the financial statements including the amounts  directly attributable to shareholders in the primary statements, but does not affect the measurement of reported profit or equity. The Group has elected to show other comprehensive income in one statement of comprehensive income and hence, all owner changes in equity are presented in the consolidated statement of changes in equity, whereas non-owner changes in equity are shown in the consolidated statement of comprehensive income.</t>
  </si>
  <si>
    <t>(a) Amendments to FRS 101 – Presentation of Financial Statements (Revised)</t>
  </si>
  <si>
    <t>Financial assets categorised as loans and receivables are subsequently measured at amortised cost using the effective interest method, except for short-term receivables when the recognition of interest would be immaterial.</t>
  </si>
  <si>
    <t>There were no material acquisition and disposal of unquoted investments and properties during the period under review except for the acquisition of a long leasehold land known as H.S (D) 28687, No. P.T. 2984, Mukim 11, Daerah Seberang Perai Tengah, Pulau Pinang for a total cash consideration of RM5,066,239.</t>
  </si>
  <si>
    <t>AS AT 31 MARCH 2011 - UNAUDITED</t>
  </si>
  <si>
    <t>31.3.11</t>
  </si>
  <si>
    <t>FOR THE NINE MONTHS ENDED 31 MARCH 2011 - UNAUDITED</t>
  </si>
  <si>
    <t>31.3.10</t>
  </si>
  <si>
    <t>9 months ended</t>
  </si>
  <si>
    <t xml:space="preserve">Total comprehensive (loss)/income </t>
  </si>
  <si>
    <t>FRS 1 - First-time Adoption of Financial Reporting Standards (Revised)</t>
  </si>
  <si>
    <t>FRS 3 - Business Combination (Revised)</t>
  </si>
  <si>
    <t>FRS 127 - Consolidated and Separate Financial Statements (Revised)</t>
  </si>
  <si>
    <t>The auditors’ report of the Group’s most recent annual audited financial statements for the financial year ended 30 June 2010 was not subject to any qualification.</t>
  </si>
  <si>
    <t>9 months ended 31 March 2010 (Restated)</t>
  </si>
  <si>
    <t>9 months ended 31 March 2011</t>
  </si>
  <si>
    <t>9 months</t>
  </si>
  <si>
    <t>Event Subsequent to the End of the Reporting Period</t>
  </si>
  <si>
    <t xml:space="preserve">There were no material events subsequent to the end of the reporting period that have not been reflected in the quarterly financial statements. </t>
  </si>
  <si>
    <t>There were no contingent assets or contingent liabilities since the end of the last annual reporting period.</t>
  </si>
  <si>
    <t>31.3.11
RM’000</t>
  </si>
  <si>
    <t>31.3.10
RM’000</t>
  </si>
  <si>
    <t>The Group’s borrowings as at 31 March 2011 were as follows :</t>
  </si>
  <si>
    <t>Profit after taxation</t>
  </si>
  <si>
    <t>Total retained profits of the Company and of</t>
  </si>
  <si>
    <t>Add : Consolidation adjustments</t>
  </si>
  <si>
    <t>31.3.2011</t>
  </si>
  <si>
    <t>31.12.2010</t>
  </si>
  <si>
    <t>Provision for taxation</t>
  </si>
  <si>
    <t xml:space="preserve">  Owners of the parent</t>
  </si>
  <si>
    <t>Total comprehensive (loss)/income</t>
  </si>
  <si>
    <t xml:space="preserve">   to owners of the parent (sen)</t>
  </si>
  <si>
    <t>Equity attributable to owners of the parent</t>
  </si>
  <si>
    <t>At 1 July 2010</t>
  </si>
  <si>
    <t>At 31 March 2011</t>
  </si>
  <si>
    <t>At 1 July 2009</t>
  </si>
  <si>
    <t>At 31 March 2010</t>
  </si>
  <si>
    <t>Dividend</t>
  </si>
  <si>
    <t>Net cash (used in)/from financing activities</t>
  </si>
  <si>
    <t>There were no capital commitments of the Group for the current financial period ended 31 March 2011.</t>
  </si>
  <si>
    <t>Available-for-sale category of the Group comprises investment in golf club membership and is not held for trading. This investment is measured at cost as it does not have a quoted market price in an active market and whose fair value cannot be reliably measured . On derecognition, the cumulative gain or loss arising from foreign translation differences on this financial asset  recognised in other comprehensive income is transferred from equity to profit or loss.</t>
  </si>
  <si>
    <t>The Group's financial liabilities which comprise trade and other payables and loans and borrowings, are initially measured at fair value and subsequently measured at amortised cost, using the effective interest rate method, unless the effect of discounting is immaterial, in which case they are stated at cost.</t>
  </si>
  <si>
    <t>The Group's  revenue for the 9 months period ended 31 March 2011 increased by 23.86% to RM352.7 million as compared to the previous year corresponding period mainly due to the vast improvement in sales by the Vietnam subsidiary. In tandem with the increase in revenue, the Group's profit before taxation has also increased by 87.42% to RM34.0 million.</t>
  </si>
  <si>
    <t>There were no purchases and disposals of quoted securities during the quarter under review.</t>
  </si>
  <si>
    <t>As at</t>
  </si>
  <si>
    <t>The Group's effective tax rate for the financial period is lower than the Malaysian statutory tax rate of 25% due mainly to the Vietnam subsidiary is entitled to income tax exemption for three years from the first profit making year.</t>
  </si>
  <si>
    <t>For the quarter under review, the Group's profit before taxation has reduced by 43.5% as compared to the immediate preceding quarter due to increase of raw material cost as well as the weakening of USD and Euro against the RM.</t>
  </si>
  <si>
    <t>An interim tax exempt dividend of 2% per share for the financial year ending 30 June 2011 was declared and paid on 21 January 2011.</t>
  </si>
  <si>
    <t xml:space="preserve">The Board of Directors has recommeded second tax exempt interim dividend of 4% per share for the financial </t>
  </si>
  <si>
    <t>year ending 30 June 2011 payable on a date to be determined later.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</si>
</sst>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0.0%"/>
    <numFmt numFmtId="177" formatCode="_(* #,##0.0_);_(* \(#,##0.0\);_(* &quot;-&quot;?_);_(@_)"/>
    <numFmt numFmtId="178" formatCode="0.00_);\(0.00\)"/>
    <numFmt numFmtId="179" formatCode="_(* #,##0_);_(* \(#,##0\);_(* &quot;-&quot;?_);_(@_)"/>
    <numFmt numFmtId="180" formatCode="_(* #,##0.000000000_);_(* \(#,##0.000000000\);_(* &quot;-&quot;?????????_);_(@_)"/>
  </numFmts>
  <fonts count="84">
    <font>
      <sz val="12"/>
      <color theme="1"/>
      <name val="Times New Roman"/>
      <family val="2"/>
    </font>
    <font>
      <sz val="12"/>
      <color indexed="8"/>
      <name val="Times New Roman"/>
      <family val="2"/>
    </font>
    <font>
      <sz val="11"/>
      <name val="Times New Roman"/>
      <family val="1"/>
    </font>
    <font>
      <sz val="10"/>
      <name val="MS Sans Serif"/>
      <family val="2"/>
    </font>
    <font>
      <b/>
      <sz val="10"/>
      <name val="Times New Roman"/>
      <family val="1"/>
    </font>
    <font>
      <sz val="10"/>
      <name val="Times New Roman"/>
      <family val="1"/>
    </font>
    <font>
      <sz val="12"/>
      <name val="Times New Roman"/>
      <family val="1"/>
    </font>
    <font>
      <b/>
      <sz val="10"/>
      <color indexed="8"/>
      <name val="Times New Roman"/>
      <family val="1"/>
    </font>
    <font>
      <b/>
      <sz val="11"/>
      <name val="Times New Roman"/>
      <family val="1"/>
    </font>
    <font>
      <b/>
      <u val="single"/>
      <sz val="11"/>
      <name val="Times New Roman"/>
      <family val="1"/>
    </font>
    <font>
      <sz val="10"/>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8"/>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b/>
      <sz val="2"/>
      <color indexed="8"/>
      <name val="Times New Roman"/>
      <family val="1"/>
    </font>
    <font>
      <sz val="11"/>
      <color indexed="8"/>
      <name val="Times New Roman"/>
      <family val="1"/>
    </font>
    <font>
      <b/>
      <sz val="11"/>
      <color indexed="8"/>
      <name val="Times New Roman"/>
      <family val="1"/>
    </font>
    <font>
      <b/>
      <sz val="24"/>
      <color indexed="8"/>
      <name val="Times New Roman"/>
      <family val="1"/>
    </font>
    <font>
      <sz val="16"/>
      <color indexed="8"/>
      <name val="Times New Roman"/>
      <family val="2"/>
    </font>
    <font>
      <sz val="5"/>
      <color indexed="8"/>
      <name val="Times New Roman"/>
      <family val="1"/>
    </font>
    <font>
      <b/>
      <sz val="22"/>
      <color indexed="8"/>
      <name val="Times New Roman"/>
      <family val="1"/>
    </font>
    <font>
      <b/>
      <sz val="8"/>
      <color indexed="8"/>
      <name val="Times New Roman"/>
      <family val="1"/>
    </font>
    <font>
      <b/>
      <sz val="10"/>
      <color indexed="10"/>
      <name val="Standard Tickmarks"/>
      <family val="2"/>
    </font>
    <font>
      <b/>
      <i/>
      <sz val="11"/>
      <color indexed="8"/>
      <name val="Times New Roman"/>
      <family val="1"/>
    </font>
    <font>
      <b/>
      <sz val="11"/>
      <color indexed="8"/>
      <name val="Calibri"/>
      <family val="2"/>
    </font>
    <font>
      <sz val="8"/>
      <color indexed="8"/>
      <name val="Times New Roman"/>
      <family val="1"/>
    </font>
    <font>
      <b/>
      <sz val="20"/>
      <color indexed="8"/>
      <name val="Times New Roman"/>
      <family val="1"/>
    </font>
    <font>
      <sz val="14"/>
      <color indexed="8"/>
      <name val="Times New Roman"/>
      <family val="2"/>
    </font>
    <font>
      <b/>
      <u val="single"/>
      <sz val="11"/>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8"/>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8"/>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libri"/>
      <family val="2"/>
    </font>
    <font>
      <b/>
      <sz val="2"/>
      <color theme="1"/>
      <name val="Times New Roman"/>
      <family val="1"/>
    </font>
    <font>
      <sz val="11"/>
      <color theme="1"/>
      <name val="Times New Roman"/>
      <family val="1"/>
    </font>
    <font>
      <b/>
      <sz val="11"/>
      <color theme="1"/>
      <name val="Times New Roman"/>
      <family val="1"/>
    </font>
    <font>
      <b/>
      <sz val="24"/>
      <color theme="1"/>
      <name val="Times New Roman"/>
      <family val="1"/>
    </font>
    <font>
      <sz val="16"/>
      <color theme="1"/>
      <name val="Times New Roman"/>
      <family val="2"/>
    </font>
    <font>
      <sz val="5"/>
      <color theme="1"/>
      <name val="Times New Roman"/>
      <family val="1"/>
    </font>
    <font>
      <b/>
      <sz val="10"/>
      <color theme="1"/>
      <name val="Times New Roman"/>
      <family val="1"/>
    </font>
    <font>
      <sz val="10"/>
      <color theme="1"/>
      <name val="Times New Roman"/>
      <family val="1"/>
    </font>
    <font>
      <b/>
      <sz val="22"/>
      <color theme="1"/>
      <name val="Times New Roman"/>
      <family val="1"/>
    </font>
    <font>
      <sz val="11"/>
      <color rgb="FF000000"/>
      <name val="Calibri"/>
      <family val="2"/>
    </font>
    <font>
      <b/>
      <sz val="8"/>
      <color theme="1"/>
      <name val="Times New Roman"/>
      <family val="1"/>
    </font>
    <font>
      <b/>
      <sz val="10"/>
      <color rgb="FFFF0000"/>
      <name val="Standard Tickmarks"/>
      <family val="2"/>
    </font>
    <font>
      <b/>
      <i/>
      <sz val="11"/>
      <color theme="1"/>
      <name val="Times New Roman"/>
      <family val="1"/>
    </font>
    <font>
      <b/>
      <sz val="11"/>
      <color theme="1"/>
      <name val="Calibri"/>
      <family val="2"/>
    </font>
    <font>
      <b/>
      <sz val="11"/>
      <color rgb="FF000000"/>
      <name val="Times New Roman"/>
      <family val="1"/>
    </font>
    <font>
      <sz val="8"/>
      <color theme="1"/>
      <name val="Times New Roman"/>
      <family val="1"/>
    </font>
    <font>
      <b/>
      <u val="single"/>
      <sz val="11"/>
      <color theme="1"/>
      <name val="Times New Roman"/>
      <family val="2"/>
    </font>
    <font>
      <sz val="11"/>
      <color rgb="FF000000"/>
      <name val="Times New Roman"/>
      <family val="1"/>
    </font>
    <font>
      <b/>
      <sz val="20"/>
      <color theme="1"/>
      <name val="Times New Roman"/>
      <family val="1"/>
    </font>
    <font>
      <sz val="14"/>
      <color theme="1"/>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6"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0">
    <xf numFmtId="0" fontId="0" fillId="0" borderId="0" xfId="0" applyAlignment="1">
      <alignment/>
    </xf>
    <xf numFmtId="0" fontId="63" fillId="0" borderId="0" xfId="0" applyFont="1" applyAlignment="1">
      <alignment wrapText="1"/>
    </xf>
    <xf numFmtId="0" fontId="64" fillId="0" borderId="0" xfId="0" applyFont="1" applyAlignment="1">
      <alignment horizontal="center"/>
    </xf>
    <xf numFmtId="0" fontId="65" fillId="0" borderId="0" xfId="0" applyFont="1" applyAlignment="1">
      <alignment/>
    </xf>
    <xf numFmtId="0" fontId="65" fillId="0" borderId="0" xfId="0" applyFont="1" applyAlignment="1">
      <alignment horizontal="center"/>
    </xf>
    <xf numFmtId="0" fontId="66" fillId="0" borderId="0" xfId="0" applyFont="1" applyAlignment="1">
      <alignment/>
    </xf>
    <xf numFmtId="0" fontId="0" fillId="0" borderId="0" xfId="0"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175" fontId="65" fillId="0" borderId="0" xfId="42" applyNumberFormat="1" applyFont="1" applyAlignment="1">
      <alignment horizontal="right"/>
    </xf>
    <xf numFmtId="0" fontId="65" fillId="0" borderId="0" xfId="0" applyFont="1" applyAlignment="1">
      <alignment/>
    </xf>
    <xf numFmtId="175" fontId="65" fillId="0" borderId="0" xfId="42" applyNumberFormat="1" applyFont="1" applyAlignment="1">
      <alignment/>
    </xf>
    <xf numFmtId="0" fontId="0" fillId="0" borderId="0" xfId="0" applyBorder="1" applyAlignment="1">
      <alignment/>
    </xf>
    <xf numFmtId="175" fontId="65" fillId="0" borderId="10" xfId="42" applyNumberFormat="1" applyFont="1" applyBorder="1" applyAlignment="1">
      <alignment horizontal="right"/>
    </xf>
    <xf numFmtId="0" fontId="70" fillId="0" borderId="0" xfId="0" applyFont="1" applyAlignment="1">
      <alignment/>
    </xf>
    <xf numFmtId="0" fontId="71" fillId="0" borderId="0" xfId="0" applyFont="1" applyAlignment="1">
      <alignment/>
    </xf>
    <xf numFmtId="0" fontId="71" fillId="0" borderId="0" xfId="0" applyFont="1" applyAlignment="1">
      <alignment horizontal="center"/>
    </xf>
    <xf numFmtId="0" fontId="71" fillId="0" borderId="0" xfId="0" applyFont="1" applyAlignment="1">
      <alignment horizontal="right"/>
    </xf>
    <xf numFmtId="0" fontId="69" fillId="0" borderId="0" xfId="0" applyFont="1" applyAlignment="1">
      <alignment horizontal="right"/>
    </xf>
    <xf numFmtId="0" fontId="71" fillId="0" borderId="0" xfId="0" applyFont="1" applyAlignment="1">
      <alignment horizontal="center"/>
    </xf>
    <xf numFmtId="15" fontId="70" fillId="0" borderId="0" xfId="0" applyNumberFormat="1" applyFont="1" applyAlignment="1">
      <alignment horizontal="left"/>
    </xf>
    <xf numFmtId="0" fontId="70" fillId="0" borderId="0" xfId="0" applyFont="1" applyAlignment="1">
      <alignment/>
    </xf>
    <xf numFmtId="0" fontId="71" fillId="0" borderId="0" xfId="0" applyFont="1" applyAlignment="1">
      <alignment/>
    </xf>
    <xf numFmtId="0" fontId="71" fillId="0" borderId="11" xfId="0" applyFont="1" applyBorder="1" applyAlignment="1">
      <alignment/>
    </xf>
    <xf numFmtId="0" fontId="72" fillId="0" borderId="0" xfId="0" applyFont="1" applyAlignment="1">
      <alignment/>
    </xf>
    <xf numFmtId="0" fontId="0" fillId="0" borderId="0" xfId="0" applyAlignment="1">
      <alignment horizontal="center"/>
    </xf>
    <xf numFmtId="0" fontId="61" fillId="0" borderId="0" xfId="0" applyFont="1" applyAlignment="1">
      <alignment/>
    </xf>
    <xf numFmtId="0" fontId="0" fillId="0" borderId="12" xfId="0" applyBorder="1" applyAlignment="1">
      <alignment/>
    </xf>
    <xf numFmtId="0" fontId="0" fillId="0" borderId="0" xfId="0" applyFont="1" applyAlignment="1">
      <alignment/>
    </xf>
    <xf numFmtId="175" fontId="65" fillId="0" borderId="0" xfId="42" applyNumberFormat="1" applyFont="1" applyBorder="1" applyAlignment="1">
      <alignment horizontal="right"/>
    </xf>
    <xf numFmtId="175" fontId="0" fillId="0" borderId="0" xfId="0" applyNumberFormat="1" applyAlignment="1">
      <alignment/>
    </xf>
    <xf numFmtId="175" fontId="2" fillId="0" borderId="0" xfId="42" applyNumberFormat="1" applyFont="1" applyFill="1" applyAlignment="1">
      <alignment/>
    </xf>
    <xf numFmtId="0" fontId="71" fillId="0" borderId="0" xfId="0" applyFont="1" applyAlignment="1">
      <alignment/>
    </xf>
    <xf numFmtId="43" fontId="0" fillId="0" borderId="0" xfId="0" applyNumberFormat="1" applyAlignment="1">
      <alignment/>
    </xf>
    <xf numFmtId="175" fontId="71" fillId="0" borderId="0" xfId="42" applyNumberFormat="1" applyFont="1" applyAlignment="1">
      <alignment/>
    </xf>
    <xf numFmtId="0" fontId="71" fillId="0" borderId="0" xfId="0" applyFont="1" applyBorder="1" applyAlignment="1">
      <alignment/>
    </xf>
    <xf numFmtId="0" fontId="4" fillId="0" borderId="0" xfId="59" applyFont="1" applyFill="1" applyBorder="1">
      <alignment/>
      <protection/>
    </xf>
    <xf numFmtId="0" fontId="5" fillId="0" borderId="0" xfId="59" applyFont="1" applyFill="1" applyBorder="1">
      <alignment/>
      <protection/>
    </xf>
    <xf numFmtId="175" fontId="71" fillId="0" borderId="0" xfId="42" applyNumberFormat="1" applyFont="1" applyBorder="1" applyAlignment="1">
      <alignment/>
    </xf>
    <xf numFmtId="175" fontId="71" fillId="0" borderId="10" xfId="42" applyNumberFormat="1" applyFont="1" applyBorder="1" applyAlignment="1">
      <alignment/>
    </xf>
    <xf numFmtId="175" fontId="71" fillId="0" borderId="13" xfId="42" applyNumberFormat="1" applyFont="1" applyBorder="1" applyAlignment="1">
      <alignment/>
    </xf>
    <xf numFmtId="175" fontId="71" fillId="0" borderId="14" xfId="42" applyNumberFormat="1" applyFont="1" applyBorder="1" applyAlignment="1">
      <alignment/>
    </xf>
    <xf numFmtId="175" fontId="71" fillId="0" borderId="15" xfId="42" applyNumberFormat="1" applyFont="1" applyBorder="1" applyAlignment="1">
      <alignment/>
    </xf>
    <xf numFmtId="0" fontId="61" fillId="0" borderId="0" xfId="0" applyFont="1" applyAlignment="1">
      <alignment horizontal="right" vertical="top"/>
    </xf>
    <xf numFmtId="0" fontId="70" fillId="0" borderId="0" xfId="0" applyFont="1" applyAlignment="1">
      <alignment/>
    </xf>
    <xf numFmtId="0" fontId="71" fillId="0" borderId="0" xfId="0" applyFont="1" applyAlignment="1">
      <alignment/>
    </xf>
    <xf numFmtId="0" fontId="70" fillId="0" borderId="0" xfId="0" applyFont="1" applyAlignment="1">
      <alignment/>
    </xf>
    <xf numFmtId="0" fontId="71" fillId="0" borderId="0" xfId="0" applyFont="1" applyAlignment="1">
      <alignment/>
    </xf>
    <xf numFmtId="175" fontId="63" fillId="0" borderId="0" xfId="0" applyNumberFormat="1" applyFont="1" applyAlignment="1">
      <alignment wrapText="1"/>
    </xf>
    <xf numFmtId="0" fontId="0" fillId="0" borderId="0" xfId="0" applyFill="1" applyAlignment="1">
      <alignment/>
    </xf>
    <xf numFmtId="0" fontId="71" fillId="0" borderId="0" xfId="0" applyFont="1" applyAlignment="1">
      <alignment/>
    </xf>
    <xf numFmtId="175" fontId="65" fillId="0" borderId="10" xfId="42" applyNumberFormat="1" applyFont="1" applyFill="1" applyBorder="1" applyAlignment="1">
      <alignment horizontal="right"/>
    </xf>
    <xf numFmtId="10" fontId="0" fillId="0" borderId="0" xfId="63" applyNumberFormat="1" applyFont="1" applyAlignment="1">
      <alignment/>
    </xf>
    <xf numFmtId="0" fontId="65" fillId="0" borderId="0" xfId="0" applyFont="1" applyFill="1" applyAlignment="1">
      <alignment horizontal="center"/>
    </xf>
    <xf numFmtId="0" fontId="71" fillId="0" borderId="0" xfId="0" applyFont="1" applyFill="1" applyAlignment="1">
      <alignment/>
    </xf>
    <xf numFmtId="175" fontId="71" fillId="0" borderId="0" xfId="42" applyNumberFormat="1" applyFont="1" applyFill="1" applyAlignment="1">
      <alignment/>
    </xf>
    <xf numFmtId="175" fontId="71" fillId="0" borderId="0" xfId="42" applyNumberFormat="1" applyFont="1" applyFill="1" applyBorder="1" applyAlignment="1">
      <alignment/>
    </xf>
    <xf numFmtId="175" fontId="71" fillId="0" borderId="16" xfId="42" applyNumberFormat="1" applyFont="1" applyFill="1" applyBorder="1" applyAlignment="1">
      <alignment/>
    </xf>
    <xf numFmtId="0" fontId="65" fillId="0" borderId="0" xfId="0" applyFont="1" applyAlignment="1">
      <alignment horizontal="justify" wrapText="1"/>
    </xf>
    <xf numFmtId="0" fontId="71" fillId="0" borderId="0" xfId="0" applyFont="1" applyAlignment="1">
      <alignment/>
    </xf>
    <xf numFmtId="0" fontId="0" fillId="0" borderId="0" xfId="0" applyAlignment="1">
      <alignment/>
    </xf>
    <xf numFmtId="175" fontId="65" fillId="0" borderId="10" xfId="42" applyNumberFormat="1" applyFont="1" applyBorder="1" applyAlignment="1">
      <alignment/>
    </xf>
    <xf numFmtId="175" fontId="0" fillId="0" borderId="0" xfId="0" applyNumberFormat="1" applyFill="1" applyAlignment="1">
      <alignment/>
    </xf>
    <xf numFmtId="0" fontId="73" fillId="0" borderId="0" xfId="0" applyFont="1" applyAlignment="1">
      <alignment/>
    </xf>
    <xf numFmtId="10" fontId="0" fillId="0" borderId="0" xfId="63" applyNumberFormat="1" applyFont="1" applyFill="1" applyAlignment="1">
      <alignment/>
    </xf>
    <xf numFmtId="0" fontId="0" fillId="0" borderId="0" xfId="0" applyFill="1" applyAlignment="1">
      <alignment/>
    </xf>
    <xf numFmtId="0" fontId="64" fillId="0" borderId="0" xfId="0" applyFont="1" applyFill="1" applyAlignment="1">
      <alignment horizontal="center"/>
    </xf>
    <xf numFmtId="0" fontId="65" fillId="0" borderId="0" xfId="0" applyFont="1" applyFill="1" applyAlignment="1">
      <alignment/>
    </xf>
    <xf numFmtId="43" fontId="65" fillId="0" borderId="0" xfId="0" applyNumberFormat="1" applyFont="1" applyFill="1" applyAlignment="1">
      <alignment horizontal="right"/>
    </xf>
    <xf numFmtId="0" fontId="0" fillId="0" borderId="0" xfId="0" applyAlignment="1">
      <alignment/>
    </xf>
    <xf numFmtId="0" fontId="71" fillId="0" borderId="0" xfId="0" applyFont="1" applyAlignment="1">
      <alignment/>
    </xf>
    <xf numFmtId="0" fontId="0" fillId="0" borderId="0" xfId="0" applyAlignment="1">
      <alignment/>
    </xf>
    <xf numFmtId="0" fontId="7" fillId="0" borderId="0" xfId="0" applyFont="1" applyAlignment="1">
      <alignment/>
    </xf>
    <xf numFmtId="0" fontId="66" fillId="0" borderId="0" xfId="0" applyFont="1" applyFill="1" applyAlignment="1">
      <alignment/>
    </xf>
    <xf numFmtId="175" fontId="65" fillId="0" borderId="0" xfId="42" applyNumberFormat="1" applyFont="1" applyFill="1" applyAlignment="1">
      <alignment horizontal="right"/>
    </xf>
    <xf numFmtId="0" fontId="65" fillId="0" borderId="0" xfId="0" applyFont="1" applyFill="1" applyAlignment="1">
      <alignment horizontal="right"/>
    </xf>
    <xf numFmtId="175" fontId="65" fillId="0" borderId="0" xfId="42" applyNumberFormat="1" applyFont="1" applyFill="1" applyAlignment="1">
      <alignment/>
    </xf>
    <xf numFmtId="0" fontId="74" fillId="0" borderId="0" xfId="0" applyFont="1" applyFill="1" applyAlignment="1">
      <alignment/>
    </xf>
    <xf numFmtId="175" fontId="65" fillId="0" borderId="0" xfId="42" applyNumberFormat="1" applyFont="1" applyFill="1" applyBorder="1" applyAlignment="1">
      <alignment horizontal="right"/>
    </xf>
    <xf numFmtId="0" fontId="66" fillId="0" borderId="0" xfId="0" applyFont="1" applyFill="1" applyAlignment="1">
      <alignment horizontal="center"/>
    </xf>
    <xf numFmtId="0" fontId="63" fillId="0" borderId="0" xfId="0" applyFont="1" applyFill="1" applyAlignment="1">
      <alignment wrapText="1"/>
    </xf>
    <xf numFmtId="0" fontId="70" fillId="0" borderId="0" xfId="0" applyFont="1" applyAlignment="1">
      <alignment/>
    </xf>
    <xf numFmtId="0" fontId="0" fillId="0" borderId="0" xfId="0" applyAlignment="1">
      <alignment/>
    </xf>
    <xf numFmtId="0" fontId="75" fillId="0" borderId="0" xfId="0" applyNumberFormat="1" applyFont="1" applyAlignment="1">
      <alignment horizontal="center"/>
    </xf>
    <xf numFmtId="0" fontId="63" fillId="33" borderId="0" xfId="0" applyFont="1" applyFill="1" applyAlignment="1">
      <alignment wrapText="1"/>
    </xf>
    <xf numFmtId="0" fontId="63" fillId="34" borderId="0" xfId="0" applyFont="1" applyFill="1" applyAlignment="1">
      <alignment wrapText="1"/>
    </xf>
    <xf numFmtId="175" fontId="65" fillId="0" borderId="0" xfId="42" applyNumberFormat="1" applyFont="1" applyAlignment="1">
      <alignment/>
    </xf>
    <xf numFmtId="175" fontId="0" fillId="0" borderId="0" xfId="42" applyNumberFormat="1" applyFont="1" applyAlignment="1">
      <alignment/>
    </xf>
    <xf numFmtId="175" fontId="0" fillId="35" borderId="0" xfId="42" applyNumberFormat="1" applyFont="1" applyFill="1" applyAlignment="1">
      <alignment/>
    </xf>
    <xf numFmtId="175" fontId="0" fillId="36" borderId="0" xfId="42" applyNumberFormat="1" applyFont="1" applyFill="1" applyAlignment="1">
      <alignment/>
    </xf>
    <xf numFmtId="175" fontId="63" fillId="0" borderId="0" xfId="42" applyNumberFormat="1" applyFont="1" applyAlignment="1">
      <alignment wrapText="1"/>
    </xf>
    <xf numFmtId="175" fontId="65" fillId="0" borderId="13" xfId="42" applyNumberFormat="1" applyFont="1" applyBorder="1" applyAlignment="1">
      <alignment/>
    </xf>
    <xf numFmtId="175" fontId="65" fillId="0" borderId="14" xfId="42" applyNumberFormat="1" applyFont="1" applyBorder="1" applyAlignment="1">
      <alignment/>
    </xf>
    <xf numFmtId="175" fontId="75" fillId="0" borderId="0" xfId="42" applyNumberFormat="1" applyFont="1" applyAlignment="1">
      <alignment horizontal="center"/>
    </xf>
    <xf numFmtId="175" fontId="63" fillId="34" borderId="0" xfId="0" applyNumberFormat="1" applyFont="1" applyFill="1" applyAlignment="1">
      <alignment wrapText="1"/>
    </xf>
    <xf numFmtId="175" fontId="63" fillId="33" borderId="0" xfId="0" applyNumberFormat="1" applyFont="1" applyFill="1" applyAlignment="1">
      <alignment wrapText="1"/>
    </xf>
    <xf numFmtId="0" fontId="66" fillId="0" borderId="0" xfId="0" applyFont="1" applyAlignment="1">
      <alignment horizontal="center"/>
    </xf>
    <xf numFmtId="0" fontId="66" fillId="0" borderId="0" xfId="0" applyFont="1" applyAlignment="1">
      <alignment/>
    </xf>
    <xf numFmtId="16" fontId="66" fillId="0" borderId="0" xfId="0" applyNumberFormat="1" applyFont="1" applyFill="1" applyAlignment="1">
      <alignment horizontal="center"/>
    </xf>
    <xf numFmtId="0" fontId="66" fillId="0" borderId="0" xfId="0" applyFont="1" applyAlignment="1">
      <alignment/>
    </xf>
    <xf numFmtId="0" fontId="70" fillId="0" borderId="0" xfId="0" applyFont="1" applyAlignment="1">
      <alignment/>
    </xf>
    <xf numFmtId="0" fontId="71" fillId="0" borderId="0" xfId="0" applyFont="1" applyAlignment="1">
      <alignment/>
    </xf>
    <xf numFmtId="0" fontId="71" fillId="0" borderId="0" xfId="0" applyFont="1" applyBorder="1" applyAlignment="1">
      <alignment/>
    </xf>
    <xf numFmtId="0" fontId="66" fillId="0" borderId="0" xfId="0" applyFont="1" applyAlignment="1">
      <alignment horizontal="left"/>
    </xf>
    <xf numFmtId="0" fontId="71" fillId="0" borderId="0" xfId="0" applyFont="1" applyAlignment="1">
      <alignment/>
    </xf>
    <xf numFmtId="175" fontId="65" fillId="0" borderId="0" xfId="42" applyNumberFormat="1" applyFont="1" applyBorder="1" applyAlignment="1">
      <alignment/>
    </xf>
    <xf numFmtId="175" fontId="65" fillId="0" borderId="10" xfId="42" applyNumberFormat="1" applyFont="1" applyBorder="1" applyAlignment="1">
      <alignment/>
    </xf>
    <xf numFmtId="175" fontId="65" fillId="0" borderId="12" xfId="42" applyNumberFormat="1" applyFont="1" applyBorder="1" applyAlignment="1">
      <alignment horizontal="right"/>
    </xf>
    <xf numFmtId="0" fontId="66" fillId="0" borderId="0" xfId="0" applyFont="1" applyAlignment="1">
      <alignment/>
    </xf>
    <xf numFmtId="0" fontId="8" fillId="0" borderId="0" xfId="0" applyFont="1" applyAlignment="1">
      <alignment/>
    </xf>
    <xf numFmtId="0" fontId="2" fillId="0" borderId="0" xfId="0" applyFont="1" applyAlignment="1">
      <alignment/>
    </xf>
    <xf numFmtId="175" fontId="65" fillId="0" borderId="0" xfId="42" applyNumberFormat="1" applyFont="1" applyBorder="1" applyAlignment="1">
      <alignment/>
    </xf>
    <xf numFmtId="43" fontId="65" fillId="0" borderId="0" xfId="42" applyFont="1" applyBorder="1" applyAlignment="1">
      <alignment horizontal="right"/>
    </xf>
    <xf numFmtId="37" fontId="2" fillId="0" borderId="0" xfId="0" applyNumberFormat="1" applyFont="1" applyBorder="1" applyAlignment="1">
      <alignment horizontal="center"/>
    </xf>
    <xf numFmtId="3" fontId="2" fillId="0" borderId="0" xfId="0" applyNumberFormat="1" applyFont="1" applyBorder="1" applyAlignment="1">
      <alignment horizontal="center"/>
    </xf>
    <xf numFmtId="175" fontId="65" fillId="0" borderId="17" xfId="42" applyNumberFormat="1" applyFont="1" applyBorder="1" applyAlignment="1">
      <alignment horizontal="right"/>
    </xf>
    <xf numFmtId="175" fontId="2" fillId="0" borderId="17" xfId="42" applyNumberFormat="1" applyFont="1" applyFill="1" applyBorder="1" applyAlignment="1">
      <alignment/>
    </xf>
    <xf numFmtId="43" fontId="2" fillId="0" borderId="12" xfId="42" applyFont="1" applyBorder="1" applyAlignment="1">
      <alignment/>
    </xf>
    <xf numFmtId="43" fontId="2" fillId="0" borderId="0" xfId="42" applyFont="1" applyAlignment="1">
      <alignment/>
    </xf>
    <xf numFmtId="175" fontId="2" fillId="0" borderId="0" xfId="42" applyNumberFormat="1" applyFont="1" applyAlignment="1">
      <alignment/>
    </xf>
    <xf numFmtId="175" fontId="2" fillId="0" borderId="17" xfId="42" applyNumberFormat="1" applyFont="1" applyBorder="1" applyAlignment="1">
      <alignment/>
    </xf>
    <xf numFmtId="175" fontId="2" fillId="0" borderId="0" xfId="42" applyNumberFormat="1" applyFont="1" applyBorder="1" applyAlignment="1">
      <alignment/>
    </xf>
    <xf numFmtId="175" fontId="2" fillId="0" borderId="12" xfId="42" applyNumberFormat="1" applyFont="1" applyBorder="1" applyAlignment="1">
      <alignment/>
    </xf>
    <xf numFmtId="0" fontId="76" fillId="0" borderId="0" xfId="0" applyFont="1" applyAlignment="1">
      <alignment/>
    </xf>
    <xf numFmtId="0" fontId="70" fillId="0" borderId="0" xfId="0" applyFont="1" applyAlignment="1">
      <alignment horizontal="center"/>
    </xf>
    <xf numFmtId="0" fontId="77" fillId="0" borderId="0" xfId="0" applyFont="1" applyAlignment="1">
      <alignment wrapText="1"/>
    </xf>
    <xf numFmtId="0" fontId="61" fillId="0" borderId="0" xfId="0" applyFont="1" applyAlignment="1">
      <alignment/>
    </xf>
    <xf numFmtId="175" fontId="61" fillId="0" borderId="0" xfId="42" applyNumberFormat="1" applyFont="1" applyAlignment="1">
      <alignment/>
    </xf>
    <xf numFmtId="0" fontId="65" fillId="0" borderId="0" xfId="42" applyNumberFormat="1" applyFont="1" applyAlignment="1">
      <alignment horizontal="justify" vertical="top" wrapText="1"/>
    </xf>
    <xf numFmtId="0" fontId="65" fillId="0" borderId="0" xfId="42" applyNumberFormat="1" applyFont="1" applyAlignment="1">
      <alignment horizontal="justify" vertical="top"/>
    </xf>
    <xf numFmtId="15" fontId="2" fillId="0" borderId="0" xfId="0" applyNumberFormat="1" applyFont="1" applyAlignment="1">
      <alignment horizontal="right"/>
    </xf>
    <xf numFmtId="0" fontId="8" fillId="0" borderId="0" xfId="0" applyFont="1" applyAlignment="1">
      <alignment horizontal="right"/>
    </xf>
    <xf numFmtId="0" fontId="2" fillId="0" borderId="0" xfId="0" applyFont="1" applyAlignment="1">
      <alignment horizontal="left" vertical="top" wrapText="1"/>
    </xf>
    <xf numFmtId="0" fontId="61" fillId="0" borderId="12" xfId="0" applyFont="1" applyBorder="1" applyAlignment="1">
      <alignment/>
    </xf>
    <xf numFmtId="0" fontId="70" fillId="0" borderId="0" xfId="0" applyFont="1" applyAlignment="1">
      <alignment/>
    </xf>
    <xf numFmtId="0" fontId="71" fillId="0" borderId="0" xfId="0" applyFont="1" applyAlignment="1">
      <alignment/>
    </xf>
    <xf numFmtId="0" fontId="8" fillId="0" borderId="0" xfId="0" applyFont="1" applyFill="1" applyAlignment="1">
      <alignment/>
    </xf>
    <xf numFmtId="0" fontId="2" fillId="0" borderId="0" xfId="0" applyFont="1" applyFill="1" applyAlignment="1">
      <alignment/>
    </xf>
    <xf numFmtId="0" fontId="8" fillId="0" borderId="0" xfId="0" applyFont="1" applyFill="1" applyAlignment="1">
      <alignment horizontal="center"/>
    </xf>
    <xf numFmtId="0" fontId="8" fillId="0" borderId="12" xfId="0" applyFont="1" applyFill="1" applyBorder="1" applyAlignment="1">
      <alignment horizontal="center"/>
    </xf>
    <xf numFmtId="175" fontId="2" fillId="0" borderId="15" xfId="42" applyNumberFormat="1" applyFont="1" applyFill="1" applyBorder="1" applyAlignment="1">
      <alignment/>
    </xf>
    <xf numFmtId="0" fontId="66" fillId="0" borderId="0" xfId="0" applyFont="1" applyAlignment="1">
      <alignment horizontal="center"/>
    </xf>
    <xf numFmtId="0" fontId="76" fillId="0" borderId="0" xfId="42" applyNumberFormat="1" applyFont="1" applyAlignment="1">
      <alignment vertical="top"/>
    </xf>
    <xf numFmtId="0" fontId="65" fillId="0" borderId="0" xfId="0" applyFont="1" applyBorder="1" applyAlignment="1">
      <alignment/>
    </xf>
    <xf numFmtId="0" fontId="65" fillId="0" borderId="0" xfId="42" applyNumberFormat="1" applyFont="1" applyAlignment="1">
      <alignment vertical="top"/>
    </xf>
    <xf numFmtId="0" fontId="65" fillId="0" borderId="0" xfId="42" applyNumberFormat="1" applyFont="1" applyAlignment="1">
      <alignment vertical="top" wrapText="1"/>
    </xf>
    <xf numFmtId="0" fontId="66" fillId="0" borderId="0" xfId="0" applyFont="1" applyAlignment="1">
      <alignment horizontal="right" vertical="top"/>
    </xf>
    <xf numFmtId="0" fontId="66" fillId="0" borderId="0" xfId="42" applyNumberFormat="1" applyFont="1" applyAlignment="1">
      <alignment vertical="top"/>
    </xf>
    <xf numFmtId="0" fontId="65" fillId="0" borderId="0" xfId="42" applyNumberFormat="1" applyFont="1" applyAlignment="1">
      <alignment horizontal="left" vertical="top" wrapText="1"/>
    </xf>
    <xf numFmtId="175" fontId="0" fillId="0" borderId="0" xfId="42" applyNumberFormat="1" applyFont="1" applyAlignment="1">
      <alignment/>
    </xf>
    <xf numFmtId="175" fontId="0" fillId="0" borderId="10" xfId="42" applyNumberFormat="1" applyFont="1" applyBorder="1" applyAlignment="1">
      <alignment/>
    </xf>
    <xf numFmtId="0" fontId="0" fillId="0" borderId="0" xfId="0" applyAlignment="1">
      <alignment vertical="top"/>
    </xf>
    <xf numFmtId="0" fontId="65" fillId="0" borderId="0" xfId="0" applyFont="1" applyAlignment="1">
      <alignment/>
    </xf>
    <xf numFmtId="0" fontId="65" fillId="0" borderId="0" xfId="0" applyFont="1" applyFill="1" applyAlignment="1">
      <alignment wrapText="1"/>
    </xf>
    <xf numFmtId="175" fontId="65" fillId="0" borderId="0" xfId="42" applyNumberFormat="1" applyFont="1" applyFill="1" applyAlignment="1">
      <alignment/>
    </xf>
    <xf numFmtId="175" fontId="65" fillId="0" borderId="15" xfId="42" applyNumberFormat="1" applyFont="1" applyFill="1" applyBorder="1" applyAlignment="1">
      <alignment/>
    </xf>
    <xf numFmtId="0" fontId="65" fillId="0" borderId="0" xfId="0" applyFont="1" applyFill="1" applyAlignment="1">
      <alignment/>
    </xf>
    <xf numFmtId="175" fontId="65" fillId="0" borderId="0" xfId="42" applyNumberFormat="1" applyFont="1" applyFill="1" applyAlignment="1">
      <alignment horizontal="right" vertical="top"/>
    </xf>
    <xf numFmtId="175" fontId="65" fillId="0" borderId="10" xfId="42" applyNumberFormat="1" applyFont="1" applyFill="1" applyBorder="1" applyAlignment="1">
      <alignment horizontal="right" vertical="top"/>
    </xf>
    <xf numFmtId="0" fontId="78" fillId="0" borderId="0" xfId="0" applyFont="1" applyAlignment="1">
      <alignment/>
    </xf>
    <xf numFmtId="15" fontId="65" fillId="0" borderId="0" xfId="0" applyNumberFormat="1" applyFont="1" applyFill="1" applyAlignment="1">
      <alignment/>
    </xf>
    <xf numFmtId="3" fontId="65" fillId="0" borderId="0" xfId="0" applyNumberFormat="1" applyFont="1" applyFill="1" applyAlignment="1">
      <alignment/>
    </xf>
    <xf numFmtId="0" fontId="65" fillId="0" borderId="0" xfId="0" applyFont="1" applyFill="1" applyAlignment="1">
      <alignment horizontal="right"/>
    </xf>
    <xf numFmtId="0" fontId="66" fillId="0" borderId="0" xfId="0" applyFont="1" applyFill="1" applyAlignment="1">
      <alignment vertical="top"/>
    </xf>
    <xf numFmtId="0" fontId="65" fillId="0" borderId="0" xfId="0" applyFont="1" applyFill="1" applyAlignment="1">
      <alignment vertical="top"/>
    </xf>
    <xf numFmtId="0" fontId="66" fillId="0" borderId="0" xfId="0" applyFont="1" applyFill="1" applyAlignment="1">
      <alignment horizontal="center" vertical="top" wrapText="1"/>
    </xf>
    <xf numFmtId="175" fontId="65" fillId="0" borderId="0" xfId="42" applyNumberFormat="1" applyFont="1" applyFill="1" applyAlignment="1">
      <alignment/>
    </xf>
    <xf numFmtId="175" fontId="65" fillId="0" borderId="15" xfId="42" applyNumberFormat="1" applyFont="1" applyFill="1" applyBorder="1" applyAlignment="1">
      <alignment horizontal="right"/>
    </xf>
    <xf numFmtId="175" fontId="65" fillId="0" borderId="15" xfId="0" applyNumberFormat="1" applyFont="1" applyFill="1" applyBorder="1" applyAlignment="1">
      <alignment/>
    </xf>
    <xf numFmtId="0" fontId="66" fillId="0" borderId="0" xfId="0" applyFont="1" applyAlignment="1">
      <alignment vertical="top"/>
    </xf>
    <xf numFmtId="175" fontId="65" fillId="0" borderId="0" xfId="0" applyNumberFormat="1" applyFont="1" applyFill="1" applyAlignment="1">
      <alignment/>
    </xf>
    <xf numFmtId="179" fontId="0" fillId="0" borderId="0" xfId="0" applyNumberFormat="1" applyAlignment="1">
      <alignment/>
    </xf>
    <xf numFmtId="175" fontId="0" fillId="0" borderId="18" xfId="42" applyNumberFormat="1" applyFont="1" applyBorder="1" applyAlignment="1">
      <alignment/>
    </xf>
    <xf numFmtId="175" fontId="0" fillId="0" borderId="17" xfId="42" applyNumberFormat="1" applyFont="1" applyBorder="1" applyAlignment="1">
      <alignment/>
    </xf>
    <xf numFmtId="175" fontId="0" fillId="0" borderId="19" xfId="0" applyNumberFormat="1" applyBorder="1" applyAlignment="1">
      <alignment/>
    </xf>
    <xf numFmtId="175" fontId="0" fillId="0" borderId="20" xfId="42" applyNumberFormat="1" applyFont="1" applyBorder="1" applyAlignment="1">
      <alignment/>
    </xf>
    <xf numFmtId="175" fontId="0" fillId="0" borderId="21" xfId="0" applyNumberFormat="1" applyBorder="1" applyAlignment="1">
      <alignment/>
    </xf>
    <xf numFmtId="175" fontId="0" fillId="0" borderId="16" xfId="42" applyNumberFormat="1" applyFont="1" applyBorder="1" applyAlignment="1">
      <alignment/>
    </xf>
    <xf numFmtId="43" fontId="0" fillId="0" borderId="0" xfId="42" applyFont="1" applyAlignment="1">
      <alignment/>
    </xf>
    <xf numFmtId="175" fontId="65" fillId="0" borderId="16" xfId="42" applyNumberFormat="1" applyFont="1" applyFill="1" applyBorder="1" applyAlignment="1">
      <alignment/>
    </xf>
    <xf numFmtId="175" fontId="66" fillId="0" borderId="10" xfId="42" applyNumberFormat="1" applyFont="1" applyFill="1" applyBorder="1" applyAlignment="1">
      <alignment horizontal="center" vertical="top"/>
    </xf>
    <xf numFmtId="175" fontId="66" fillId="0" borderId="15" xfId="42" applyNumberFormat="1" applyFont="1" applyFill="1" applyBorder="1" applyAlignment="1">
      <alignment horizontal="right" vertical="top"/>
    </xf>
    <xf numFmtId="175" fontId="65" fillId="0" borderId="0" xfId="42" applyNumberFormat="1" applyFont="1" applyAlignment="1">
      <alignment/>
    </xf>
    <xf numFmtId="175" fontId="65" fillId="0" borderId="15" xfId="42" applyNumberFormat="1" applyFont="1" applyBorder="1" applyAlignment="1">
      <alignment/>
    </xf>
    <xf numFmtId="0" fontId="0" fillId="0" borderId="15" xfId="0" applyBorder="1" applyAlignment="1">
      <alignment/>
    </xf>
    <xf numFmtId="0" fontId="65" fillId="0" borderId="15" xfId="0" applyFont="1" applyBorder="1" applyAlignment="1">
      <alignment/>
    </xf>
    <xf numFmtId="0" fontId="66" fillId="0" borderId="0" xfId="0" applyFont="1" applyAlignment="1">
      <alignment horizontal="center"/>
    </xf>
    <xf numFmtId="0" fontId="71" fillId="0" borderId="0" xfId="0" applyFont="1" applyAlignment="1">
      <alignment/>
    </xf>
    <xf numFmtId="175" fontId="66" fillId="0" borderId="10" xfId="42" applyNumberFormat="1" applyFont="1" applyFill="1" applyBorder="1" applyAlignment="1">
      <alignment horizontal="right" vertical="top"/>
    </xf>
    <xf numFmtId="175" fontId="65" fillId="0" borderId="10" xfId="42" applyNumberFormat="1" applyFont="1" applyFill="1" applyBorder="1" applyAlignment="1">
      <alignment/>
    </xf>
    <xf numFmtId="175" fontId="65" fillId="0" borderId="15" xfId="42" applyNumberFormat="1" applyFont="1" applyFill="1" applyBorder="1" applyAlignment="1">
      <alignment horizontal="right" wrapText="1"/>
    </xf>
    <xf numFmtId="0" fontId="65" fillId="0" borderId="0" xfId="0" applyFont="1" applyFill="1" applyAlignment="1">
      <alignment/>
    </xf>
    <xf numFmtId="43" fontId="65" fillId="0" borderId="15" xfId="42" applyFont="1" applyFill="1" applyBorder="1" applyAlignment="1">
      <alignment/>
    </xf>
    <xf numFmtId="14" fontId="8" fillId="0" borderId="0" xfId="0" applyNumberFormat="1" applyFont="1" applyAlignment="1">
      <alignment horizontal="center"/>
    </xf>
    <xf numFmtId="0" fontId="66" fillId="0" borderId="0" xfId="0" applyFont="1" applyFill="1" applyAlignment="1">
      <alignment horizontal="left"/>
    </xf>
    <xf numFmtId="0" fontId="70" fillId="0" borderId="0" xfId="0" applyFont="1" applyAlignment="1">
      <alignment/>
    </xf>
    <xf numFmtId="0" fontId="71" fillId="0" borderId="0" xfId="0" applyFont="1" applyAlignment="1" quotePrefix="1">
      <alignment/>
    </xf>
    <xf numFmtId="175" fontId="2" fillId="0" borderId="0" xfId="42" applyNumberFormat="1" applyFont="1" applyFill="1" applyBorder="1" applyAlignment="1">
      <alignment/>
    </xf>
    <xf numFmtId="175" fontId="0" fillId="0" borderId="0" xfId="42" applyNumberFormat="1" applyFont="1" applyAlignment="1">
      <alignment/>
    </xf>
    <xf numFmtId="37" fontId="2" fillId="0" borderId="0" xfId="0" applyNumberFormat="1" applyFont="1" applyFill="1" applyBorder="1" applyAlignment="1">
      <alignment horizontal="center"/>
    </xf>
    <xf numFmtId="43" fontId="71" fillId="0" borderId="0" xfId="42" applyFont="1" applyAlignment="1">
      <alignment/>
    </xf>
    <xf numFmtId="43" fontId="71" fillId="33" borderId="0" xfId="42" applyFont="1" applyFill="1" applyAlignment="1">
      <alignment/>
    </xf>
    <xf numFmtId="0" fontId="71" fillId="33" borderId="0" xfId="0" applyFont="1" applyFill="1" applyAlignment="1">
      <alignment/>
    </xf>
    <xf numFmtId="43" fontId="0" fillId="33" borderId="0" xfId="0" applyNumberFormat="1" applyFill="1" applyAlignment="1">
      <alignment/>
    </xf>
    <xf numFmtId="43" fontId="71" fillId="34" borderId="0" xfId="42" applyFont="1" applyFill="1" applyAlignment="1">
      <alignment/>
    </xf>
    <xf numFmtId="0" fontId="71" fillId="34" borderId="0" xfId="0" applyFont="1" applyFill="1" applyAlignment="1">
      <alignment/>
    </xf>
    <xf numFmtId="43" fontId="0" fillId="34" borderId="0" xfId="0" applyNumberFormat="1" applyFill="1" applyAlignment="1">
      <alignment/>
    </xf>
    <xf numFmtId="43" fontId="71" fillId="37" borderId="0" xfId="42" applyFont="1" applyFill="1" applyAlignment="1">
      <alignment/>
    </xf>
    <xf numFmtId="0" fontId="71" fillId="37" borderId="0" xfId="0" applyFont="1" applyFill="1" applyAlignment="1">
      <alignment/>
    </xf>
    <xf numFmtId="43" fontId="0" fillId="37" borderId="0" xfId="0" applyNumberFormat="1" applyFill="1" applyAlignment="1">
      <alignment/>
    </xf>
    <xf numFmtId="43" fontId="71" fillId="16" borderId="0" xfId="42" applyFont="1" applyFill="1" applyAlignment="1">
      <alignment/>
    </xf>
    <xf numFmtId="0" fontId="71" fillId="16" borderId="0" xfId="0" applyFont="1" applyFill="1" applyAlignment="1">
      <alignment/>
    </xf>
    <xf numFmtId="43" fontId="0" fillId="16" borderId="0" xfId="0" applyNumberFormat="1" applyFill="1" applyAlignment="1">
      <alignment/>
    </xf>
    <xf numFmtId="43" fontId="71" fillId="11" borderId="0" xfId="42" applyFont="1" applyFill="1" applyAlignment="1">
      <alignment/>
    </xf>
    <xf numFmtId="0" fontId="0" fillId="11" borderId="0" xfId="0" applyFill="1" applyAlignment="1">
      <alignment/>
    </xf>
    <xf numFmtId="43" fontId="0" fillId="11" borderId="0" xfId="0" applyNumberFormat="1" applyFill="1" applyAlignment="1">
      <alignment/>
    </xf>
    <xf numFmtId="0" fontId="66" fillId="0" borderId="0" xfId="0" applyFont="1" applyAlignment="1">
      <alignment horizontal="left"/>
    </xf>
    <xf numFmtId="9" fontId="0" fillId="0" borderId="0" xfId="63" applyFont="1" applyAlignment="1">
      <alignment/>
    </xf>
    <xf numFmtId="0" fontId="66" fillId="0" borderId="0" xfId="0" applyFont="1" applyFill="1" applyAlignment="1">
      <alignment/>
    </xf>
    <xf numFmtId="0" fontId="66" fillId="0" borderId="0" xfId="0" applyFont="1" applyAlignment="1">
      <alignment horizontal="center"/>
    </xf>
    <xf numFmtId="0" fontId="70" fillId="0" borderId="0" xfId="0" applyFont="1" applyAlignment="1">
      <alignment/>
    </xf>
    <xf numFmtId="0" fontId="71" fillId="0" borderId="0" xfId="0" applyFont="1" applyAlignment="1">
      <alignment/>
    </xf>
    <xf numFmtId="175" fontId="10" fillId="0" borderId="0" xfId="42" applyNumberFormat="1" applyFont="1" applyFill="1" applyAlignment="1">
      <alignment/>
    </xf>
    <xf numFmtId="175" fontId="10" fillId="0" borderId="10" xfId="42" applyNumberFormat="1" applyFont="1" applyFill="1" applyBorder="1" applyAlignment="1">
      <alignment/>
    </xf>
    <xf numFmtId="175" fontId="10" fillId="0" borderId="22" xfId="42" applyNumberFormat="1" applyFont="1" applyFill="1" applyBorder="1" applyAlignment="1">
      <alignment/>
    </xf>
    <xf numFmtId="175" fontId="10" fillId="0" borderId="14" xfId="42" applyNumberFormat="1" applyFont="1" applyFill="1" applyBorder="1" applyAlignment="1">
      <alignment/>
    </xf>
    <xf numFmtId="175" fontId="65" fillId="0" borderId="0" xfId="42" applyNumberFormat="1" applyFont="1" applyFill="1" applyAlignment="1">
      <alignment/>
    </xf>
    <xf numFmtId="175" fontId="65" fillId="0" borderId="10" xfId="42" applyNumberFormat="1" applyFont="1" applyFill="1" applyBorder="1" applyAlignment="1">
      <alignment/>
    </xf>
    <xf numFmtId="175" fontId="65" fillId="0" borderId="12" xfId="42" applyNumberFormat="1" applyFont="1" applyFill="1" applyBorder="1" applyAlignment="1">
      <alignment horizontal="right"/>
    </xf>
    <xf numFmtId="175" fontId="65" fillId="0" borderId="0" xfId="42" applyNumberFormat="1" applyFont="1" applyFill="1" applyBorder="1" applyAlignment="1">
      <alignment/>
    </xf>
    <xf numFmtId="175" fontId="65" fillId="0" borderId="17" xfId="42" applyNumberFormat="1" applyFont="1" applyFill="1" applyBorder="1" applyAlignment="1">
      <alignment horizontal="right"/>
    </xf>
    <xf numFmtId="175" fontId="2" fillId="0" borderId="12" xfId="42" applyNumberFormat="1" applyFont="1" applyFill="1" applyBorder="1" applyAlignment="1">
      <alignment/>
    </xf>
    <xf numFmtId="43" fontId="2" fillId="0" borderId="0" xfId="42" applyFont="1" applyFill="1" applyAlignment="1">
      <alignment/>
    </xf>
    <xf numFmtId="43" fontId="2" fillId="0" borderId="12" xfId="42" applyFont="1" applyFill="1" applyBorder="1" applyAlignment="1">
      <alignment/>
    </xf>
    <xf numFmtId="43" fontId="65" fillId="0" borderId="0" xfId="42" applyFont="1" applyFill="1" applyBorder="1" applyAlignment="1">
      <alignment horizontal="right"/>
    </xf>
    <xf numFmtId="9" fontId="65" fillId="0" borderId="0" xfId="63" applyFont="1" applyBorder="1" applyAlignment="1">
      <alignment horizontal="right"/>
    </xf>
    <xf numFmtId="9" fontId="65" fillId="0" borderId="0" xfId="63" applyFont="1" applyAlignment="1">
      <alignment horizontal="right"/>
    </xf>
    <xf numFmtId="0" fontId="66" fillId="0" borderId="0" xfId="0" applyFont="1" applyFill="1" applyAlignment="1">
      <alignment horizontal="center" vertical="top"/>
    </xf>
    <xf numFmtId="175" fontId="66" fillId="0" borderId="0" xfId="42" applyNumberFormat="1" applyFont="1" applyFill="1" applyAlignment="1">
      <alignment horizontal="right" vertical="top"/>
    </xf>
    <xf numFmtId="175" fontId="66" fillId="0" borderId="0" xfId="42" applyNumberFormat="1" applyFont="1" applyFill="1" applyAlignment="1">
      <alignment/>
    </xf>
    <xf numFmtId="175" fontId="65" fillId="0" borderId="0" xfId="42" applyNumberFormat="1" applyFont="1" applyFill="1" applyBorder="1" applyAlignment="1">
      <alignment/>
    </xf>
    <xf numFmtId="175" fontId="65" fillId="0" borderId="10" xfId="42" applyNumberFormat="1" applyFont="1" applyFill="1" applyBorder="1" applyAlignment="1">
      <alignment/>
    </xf>
    <xf numFmtId="175" fontId="65" fillId="0" borderId="16" xfId="42" applyNumberFormat="1" applyFont="1" applyFill="1" applyBorder="1" applyAlignment="1">
      <alignment/>
    </xf>
    <xf numFmtId="0" fontId="71" fillId="0" borderId="0" xfId="0" applyFont="1" applyAlignment="1">
      <alignment/>
    </xf>
    <xf numFmtId="0" fontId="66" fillId="0" borderId="0" xfId="0" applyFont="1" applyFill="1" applyAlignment="1">
      <alignment horizontal="center"/>
    </xf>
    <xf numFmtId="41" fontId="71" fillId="0" borderId="0" xfId="42" applyNumberFormat="1" applyFont="1" applyAlignment="1">
      <alignment horizontal="right"/>
    </xf>
    <xf numFmtId="41" fontId="71" fillId="0" borderId="0" xfId="42" applyNumberFormat="1" applyFont="1" applyFill="1" applyAlignment="1">
      <alignment horizontal="right"/>
    </xf>
    <xf numFmtId="41" fontId="71" fillId="0" borderId="10" xfId="42" applyNumberFormat="1" applyFont="1" applyBorder="1" applyAlignment="1">
      <alignment horizontal="right"/>
    </xf>
    <xf numFmtId="41" fontId="71" fillId="0" borderId="10" xfId="42" applyNumberFormat="1" applyFont="1" applyFill="1" applyBorder="1" applyAlignment="1">
      <alignment horizontal="right"/>
    </xf>
    <xf numFmtId="41" fontId="0" fillId="0" borderId="0" xfId="0" applyNumberFormat="1" applyAlignment="1">
      <alignment/>
    </xf>
    <xf numFmtId="41" fontId="71" fillId="0" borderId="0" xfId="42" applyNumberFormat="1" applyFont="1" applyFill="1" applyAlignment="1">
      <alignment/>
    </xf>
    <xf numFmtId="41" fontId="71" fillId="0" borderId="15" xfId="42" applyNumberFormat="1" applyFont="1" applyBorder="1" applyAlignment="1">
      <alignment horizontal="right"/>
    </xf>
    <xf numFmtId="41" fontId="71" fillId="0" borderId="0" xfId="42" applyNumberFormat="1" applyFont="1" applyAlignment="1">
      <alignment/>
    </xf>
    <xf numFmtId="41" fontId="71" fillId="0" borderId="16" xfId="42" applyNumberFormat="1" applyFont="1" applyBorder="1" applyAlignment="1">
      <alignment horizontal="right"/>
    </xf>
    <xf numFmtId="41" fontId="65" fillId="0" borderId="0" xfId="42" applyNumberFormat="1" applyFont="1" applyFill="1" applyAlignment="1">
      <alignment horizontal="right"/>
    </xf>
    <xf numFmtId="41" fontId="65" fillId="0" borderId="0" xfId="0" applyNumberFormat="1" applyFont="1" applyFill="1" applyAlignment="1">
      <alignment horizontal="right"/>
    </xf>
    <xf numFmtId="41" fontId="65" fillId="0" borderId="10" xfId="42" applyNumberFormat="1" applyFont="1" applyFill="1" applyBorder="1" applyAlignment="1">
      <alignment horizontal="right"/>
    </xf>
    <xf numFmtId="41" fontId="65" fillId="0" borderId="0" xfId="42" applyNumberFormat="1" applyFont="1" applyFill="1" applyAlignment="1">
      <alignment/>
    </xf>
    <xf numFmtId="41" fontId="66" fillId="0" borderId="16" xfId="42" applyNumberFormat="1" applyFont="1" applyFill="1" applyBorder="1" applyAlignment="1">
      <alignment horizontal="right"/>
    </xf>
    <xf numFmtId="41" fontId="66" fillId="0" borderId="0" xfId="0" applyNumberFormat="1" applyFont="1" applyFill="1" applyAlignment="1">
      <alignment horizontal="right"/>
    </xf>
    <xf numFmtId="41" fontId="79" fillId="0" borderId="0" xfId="42" applyNumberFormat="1" applyFont="1" applyFill="1" applyAlignment="1">
      <alignment/>
    </xf>
    <xf numFmtId="41" fontId="79" fillId="0" borderId="0" xfId="0" applyNumberFormat="1" applyFont="1" applyFill="1" applyAlignment="1">
      <alignment horizontal="right"/>
    </xf>
    <xf numFmtId="41" fontId="65" fillId="0" borderId="0" xfId="42" applyNumberFormat="1" applyFont="1" applyFill="1" applyBorder="1" applyAlignment="1">
      <alignment horizontal="right"/>
    </xf>
    <xf numFmtId="41" fontId="65" fillId="0" borderId="23" xfId="42" applyNumberFormat="1" applyFont="1" applyFill="1" applyBorder="1" applyAlignment="1">
      <alignment horizontal="right"/>
    </xf>
    <xf numFmtId="41" fontId="65" fillId="0" borderId="0" xfId="0" applyNumberFormat="1" applyFont="1" applyFill="1" applyBorder="1" applyAlignment="1">
      <alignment horizontal="right"/>
    </xf>
    <xf numFmtId="41" fontId="65" fillId="0" borderId="0" xfId="0" applyNumberFormat="1" applyFont="1" applyFill="1" applyAlignment="1">
      <alignment/>
    </xf>
    <xf numFmtId="41" fontId="66" fillId="0" borderId="0" xfId="0" applyNumberFormat="1" applyFont="1" applyFill="1" applyAlignment="1">
      <alignment horizontal="center"/>
    </xf>
    <xf numFmtId="175" fontId="71" fillId="0" borderId="10" xfId="42" applyNumberFormat="1" applyFont="1" applyFill="1" applyBorder="1" applyAlignment="1">
      <alignment/>
    </xf>
    <xf numFmtId="175" fontId="71" fillId="0" borderId="13" xfId="42" applyNumberFormat="1" applyFont="1" applyFill="1" applyBorder="1" applyAlignment="1">
      <alignment/>
    </xf>
    <xf numFmtId="175" fontId="71" fillId="0" borderId="22" xfId="42" applyNumberFormat="1" applyFont="1" applyFill="1" applyBorder="1" applyAlignment="1">
      <alignment/>
    </xf>
    <xf numFmtId="175" fontId="71" fillId="0" borderId="14" xfId="42" applyNumberFormat="1" applyFont="1" applyFill="1" applyBorder="1" applyAlignment="1">
      <alignment/>
    </xf>
    <xf numFmtId="175" fontId="71" fillId="0" borderId="15" xfId="42" applyNumberFormat="1" applyFont="1" applyFill="1" applyBorder="1" applyAlignment="1">
      <alignment/>
    </xf>
    <xf numFmtId="0" fontId="65" fillId="0" borderId="0" xfId="0" applyFont="1" applyFill="1" applyAlignment="1">
      <alignment horizontal="justify" vertical="top" wrapText="1"/>
    </xf>
    <xf numFmtId="0" fontId="2" fillId="0" borderId="0" xfId="0" applyFont="1" applyFill="1" applyAlignment="1">
      <alignment horizontal="left" vertical="top"/>
    </xf>
    <xf numFmtId="0" fontId="66" fillId="0" borderId="0" xfId="0" applyFont="1" applyFill="1" applyAlignment="1">
      <alignment horizontal="center" wrapText="1"/>
    </xf>
    <xf numFmtId="0" fontId="2" fillId="0" borderId="0" xfId="0" applyFont="1" applyFill="1" applyAlignment="1">
      <alignment horizontal="left" vertical="top" wrapText="1"/>
    </xf>
    <xf numFmtId="0" fontId="76" fillId="0" borderId="0" xfId="42" applyNumberFormat="1" applyFont="1" applyFill="1" applyAlignment="1">
      <alignment vertical="top"/>
    </xf>
    <xf numFmtId="0" fontId="65" fillId="0" borderId="0" xfId="42" applyNumberFormat="1" applyFont="1" applyFill="1" applyAlignment="1">
      <alignment horizontal="left" vertical="top" wrapText="1"/>
    </xf>
    <xf numFmtId="0" fontId="65" fillId="0" borderId="0" xfId="42" applyNumberFormat="1" applyFont="1" applyFill="1" applyAlignment="1">
      <alignment vertical="top"/>
    </xf>
    <xf numFmtId="0" fontId="65" fillId="0" borderId="0" xfId="42" applyNumberFormat="1" applyFont="1" applyFill="1" applyAlignment="1">
      <alignment vertical="top" wrapText="1"/>
    </xf>
    <xf numFmtId="0" fontId="66" fillId="0" borderId="0" xfId="42" applyNumberFormat="1" applyFont="1" applyFill="1" applyAlignment="1">
      <alignment vertical="top"/>
    </xf>
    <xf numFmtId="0" fontId="0" fillId="0" borderId="0" xfId="42" applyNumberFormat="1" applyFont="1" applyFill="1" applyAlignment="1">
      <alignment vertical="top"/>
    </xf>
    <xf numFmtId="0" fontId="0" fillId="0" borderId="0" xfId="42" applyNumberFormat="1" applyFont="1" applyFill="1" applyAlignment="1">
      <alignment vertical="top" wrapText="1"/>
    </xf>
    <xf numFmtId="0" fontId="61" fillId="0" borderId="0" xfId="42" applyNumberFormat="1" applyFont="1" applyFill="1" applyAlignment="1">
      <alignment vertical="top"/>
    </xf>
    <xf numFmtId="0" fontId="65" fillId="0" borderId="0" xfId="0" applyFont="1" applyFill="1" applyBorder="1" applyAlignment="1">
      <alignment/>
    </xf>
    <xf numFmtId="175" fontId="65" fillId="0" borderId="0" xfId="42" applyNumberFormat="1" applyFont="1" applyFill="1" applyBorder="1" applyAlignment="1">
      <alignment/>
    </xf>
    <xf numFmtId="175" fontId="65" fillId="0" borderId="15" xfId="42" applyNumberFormat="1" applyFont="1" applyFill="1" applyBorder="1" applyAlignment="1">
      <alignment/>
    </xf>
    <xf numFmtId="0" fontId="76" fillId="0" borderId="0" xfId="0" applyFont="1" applyFill="1" applyAlignment="1">
      <alignment/>
    </xf>
    <xf numFmtId="0" fontId="65" fillId="0" borderId="0" xfId="0" applyFont="1" applyFill="1" applyAlignment="1">
      <alignment horizontal="center"/>
    </xf>
    <xf numFmtId="0" fontId="65" fillId="0" borderId="0" xfId="0" applyFont="1" applyFill="1" applyAlignment="1">
      <alignment vertical="top"/>
    </xf>
    <xf numFmtId="0" fontId="76" fillId="0" borderId="0" xfId="0" applyFont="1" applyFill="1" applyAlignment="1">
      <alignment vertical="top"/>
    </xf>
    <xf numFmtId="0" fontId="65" fillId="0" borderId="0" xfId="0" applyFont="1" applyFill="1" applyAlignment="1">
      <alignment/>
    </xf>
    <xf numFmtId="0" fontId="65" fillId="0" borderId="0" xfId="0" applyFont="1" applyFill="1" applyAlignment="1">
      <alignment vertical="top" wrapText="1"/>
    </xf>
    <xf numFmtId="0" fontId="66" fillId="0" borderId="0" xfId="0" applyFont="1" applyFill="1" applyAlignment="1">
      <alignment horizontal="center" vertical="top" wrapText="1"/>
    </xf>
    <xf numFmtId="0" fontId="65" fillId="0" borderId="0" xfId="0" applyFont="1" applyFill="1" applyAlignment="1">
      <alignment horizontal="center" vertical="top"/>
    </xf>
    <xf numFmtId="0" fontId="66" fillId="0" borderId="0" xfId="0" applyFont="1" applyFill="1" applyAlignment="1">
      <alignment vertical="top"/>
    </xf>
    <xf numFmtId="0" fontId="66" fillId="0" borderId="0" xfId="0" applyFont="1" applyFill="1" applyAlignment="1">
      <alignment vertical="top" wrapText="1"/>
    </xf>
    <xf numFmtId="175" fontId="65" fillId="0" borderId="15" xfId="42" applyNumberFormat="1" applyFont="1" applyFill="1" applyBorder="1" applyAlignment="1">
      <alignment horizontal="right" vertical="top"/>
    </xf>
    <xf numFmtId="0" fontId="65" fillId="0" borderId="0" xfId="0" applyFont="1" applyFill="1" applyAlignment="1" quotePrefix="1">
      <alignment/>
    </xf>
    <xf numFmtId="0" fontId="2" fillId="0" borderId="0" xfId="0" applyFont="1" applyFill="1" applyAlignment="1">
      <alignment horizontal="left"/>
    </xf>
    <xf numFmtId="0" fontId="65" fillId="0" borderId="0" xfId="0" applyFont="1" applyFill="1" applyAlignment="1">
      <alignment horizontal="center" wrapText="1"/>
    </xf>
    <xf numFmtId="15" fontId="66" fillId="0" borderId="0" xfId="0" applyNumberFormat="1" applyFont="1" applyFill="1" applyAlignment="1" quotePrefix="1">
      <alignment horizontal="center"/>
    </xf>
    <xf numFmtId="175" fontId="65" fillId="0" borderId="10" xfId="0" applyNumberFormat="1" applyFont="1" applyFill="1" applyBorder="1" applyAlignment="1">
      <alignment/>
    </xf>
    <xf numFmtId="0" fontId="65" fillId="0" borderId="0" xfId="0" applyFont="1" applyFill="1" applyBorder="1" applyAlignment="1">
      <alignment/>
    </xf>
    <xf numFmtId="175" fontId="65" fillId="0" borderId="0" xfId="42" applyNumberFormat="1" applyFont="1" applyFill="1" applyBorder="1" applyAlignment="1">
      <alignment/>
    </xf>
    <xf numFmtId="175" fontId="65" fillId="0" borderId="0" xfId="0" applyNumberFormat="1" applyFont="1" applyFill="1" applyBorder="1" applyAlignment="1">
      <alignment/>
    </xf>
    <xf numFmtId="175" fontId="65" fillId="0" borderId="15" xfId="42" applyNumberFormat="1" applyFont="1" applyFill="1" applyBorder="1" applyAlignment="1">
      <alignment/>
    </xf>
    <xf numFmtId="0" fontId="66" fillId="0" borderId="0" xfId="0" applyFont="1" applyBorder="1" applyAlignment="1">
      <alignment horizontal="center"/>
    </xf>
    <xf numFmtId="0" fontId="66" fillId="0" borderId="0" xfId="0" applyFont="1" applyBorder="1" applyAlignment="1">
      <alignment/>
    </xf>
    <xf numFmtId="0" fontId="65" fillId="0" borderId="0" xfId="0" applyFont="1" applyBorder="1" applyAlignment="1">
      <alignment horizontal="center"/>
    </xf>
    <xf numFmtId="0" fontId="65" fillId="0" borderId="0" xfId="0" applyFont="1" applyBorder="1" applyAlignment="1">
      <alignment/>
    </xf>
    <xf numFmtId="0" fontId="61" fillId="0" borderId="0" xfId="0" applyFont="1" applyBorder="1" applyAlignment="1">
      <alignment/>
    </xf>
    <xf numFmtId="0" fontId="0" fillId="0" borderId="0" xfId="0" applyFill="1" applyBorder="1" applyAlignment="1">
      <alignment/>
    </xf>
    <xf numFmtId="43" fontId="2" fillId="0" borderId="0" xfId="42" applyFont="1" applyBorder="1" applyAlignment="1">
      <alignment/>
    </xf>
    <xf numFmtId="0" fontId="2" fillId="0" borderId="0" xfId="0" applyFont="1" applyBorder="1" applyAlignment="1">
      <alignment/>
    </xf>
    <xf numFmtId="0" fontId="72" fillId="0" borderId="0" xfId="0" applyFont="1" applyAlignment="1">
      <alignment horizontal="center"/>
    </xf>
    <xf numFmtId="0" fontId="68" fillId="0" borderId="0" xfId="0" applyFont="1" applyAlignment="1">
      <alignment horizontal="center"/>
    </xf>
    <xf numFmtId="0" fontId="65" fillId="0" borderId="0" xfId="0" applyFont="1" applyFill="1" applyBorder="1" applyAlignment="1">
      <alignment horizontal="justify" vertical="top" wrapText="1"/>
    </xf>
    <xf numFmtId="0" fontId="65" fillId="0" borderId="12" xfId="0" applyFont="1" applyFill="1" applyBorder="1" applyAlignment="1">
      <alignment horizontal="justify" vertical="top" wrapText="1"/>
    </xf>
    <xf numFmtId="0" fontId="65" fillId="0" borderId="0" xfId="0" applyFont="1" applyFill="1" applyAlignment="1">
      <alignment horizontal="justify" wrapText="1"/>
    </xf>
    <xf numFmtId="0" fontId="66" fillId="0" borderId="0" xfId="0" applyFont="1" applyAlignment="1">
      <alignment horizontal="left"/>
    </xf>
    <xf numFmtId="0" fontId="65" fillId="0" borderId="0" xfId="0" applyFont="1" applyBorder="1" applyAlignment="1">
      <alignment wrapText="1"/>
    </xf>
    <xf numFmtId="0" fontId="65" fillId="0" borderId="12" xfId="0" applyFont="1" applyBorder="1" applyAlignment="1">
      <alignment wrapText="1"/>
    </xf>
    <xf numFmtId="0" fontId="66" fillId="0" borderId="0" xfId="0" applyFont="1" applyAlignment="1">
      <alignment horizontal="center"/>
    </xf>
    <xf numFmtId="0" fontId="66" fillId="0" borderId="0" xfId="0" applyFont="1" applyAlignment="1">
      <alignment/>
    </xf>
    <xf numFmtId="0" fontId="66" fillId="0" borderId="0" xfId="0" applyFont="1" applyBorder="1" applyAlignment="1">
      <alignment horizontal="center"/>
    </xf>
    <xf numFmtId="0" fontId="71" fillId="0" borderId="0" xfId="0" applyFont="1" applyAlignment="1" quotePrefix="1">
      <alignment horizontal="center"/>
    </xf>
    <xf numFmtId="0" fontId="71" fillId="0" borderId="0" xfId="0" applyFont="1" applyAlignment="1">
      <alignment horizontal="center"/>
    </xf>
    <xf numFmtId="0" fontId="70" fillId="0" borderId="0" xfId="0" applyFont="1" applyAlignment="1">
      <alignment/>
    </xf>
    <xf numFmtId="0" fontId="71" fillId="0" borderId="0" xfId="0" applyFont="1" applyBorder="1" applyAlignment="1">
      <alignment wrapText="1"/>
    </xf>
    <xf numFmtId="0" fontId="71" fillId="0" borderId="12" xfId="0" applyFont="1" applyBorder="1" applyAlignment="1">
      <alignment wrapText="1"/>
    </xf>
    <xf numFmtId="0" fontId="5" fillId="0" borderId="0" xfId="0" applyFont="1" applyBorder="1" applyAlignment="1" quotePrefix="1">
      <alignment horizontal="center"/>
    </xf>
    <xf numFmtId="0" fontId="5" fillId="0" borderId="0" xfId="0" applyFont="1" applyBorder="1" applyAlignment="1">
      <alignment horizontal="center"/>
    </xf>
    <xf numFmtId="0" fontId="70" fillId="0" borderId="0" xfId="0" applyFont="1" applyAlignment="1">
      <alignment/>
    </xf>
    <xf numFmtId="0" fontId="71" fillId="0" borderId="0" xfId="0" applyFont="1" applyBorder="1" applyAlignment="1">
      <alignment horizontal="justify" wrapText="1"/>
    </xf>
    <xf numFmtId="0" fontId="71" fillId="0" borderId="12" xfId="0" applyFont="1" applyBorder="1" applyAlignment="1">
      <alignment horizontal="justify" wrapText="1"/>
    </xf>
    <xf numFmtId="0" fontId="71" fillId="0" borderId="0" xfId="0" applyFont="1" applyAlignment="1">
      <alignment/>
    </xf>
    <xf numFmtId="0" fontId="71" fillId="0" borderId="0" xfId="0" applyFont="1" applyBorder="1" applyAlignment="1">
      <alignment/>
    </xf>
    <xf numFmtId="0" fontId="65" fillId="0" borderId="0" xfId="0" applyFont="1" applyFill="1" applyAlignment="1">
      <alignment horizontal="justify" wrapText="1"/>
    </xf>
    <xf numFmtId="0" fontId="65" fillId="0" borderId="0" xfId="0" applyFont="1" applyFill="1" applyAlignment="1">
      <alignment horizontal="left" wrapText="1"/>
    </xf>
    <xf numFmtId="0" fontId="65" fillId="0" borderId="0" xfId="42" applyNumberFormat="1" applyFont="1" applyFill="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65" fillId="0" borderId="0" xfId="42" applyNumberFormat="1" applyFont="1" applyAlignment="1">
      <alignment horizontal="left" vertical="top" wrapText="1"/>
    </xf>
    <xf numFmtId="0" fontId="66" fillId="0" borderId="0" xfId="0" applyFont="1" applyFill="1" applyAlignment="1">
      <alignment horizontal="center" vertical="top"/>
    </xf>
    <xf numFmtId="0" fontId="80" fillId="0" borderId="0" xfId="0" applyFont="1" applyFill="1" applyAlignment="1">
      <alignment horizontal="center" vertical="top"/>
    </xf>
    <xf numFmtId="0" fontId="66" fillId="0" borderId="0" xfId="0" applyFont="1" applyFill="1" applyAlignment="1">
      <alignment horizontal="center" wrapText="1"/>
    </xf>
    <xf numFmtId="0" fontId="9" fillId="0" borderId="0" xfId="0" applyFont="1" applyFill="1" applyAlignment="1">
      <alignment horizontal="center"/>
    </xf>
    <xf numFmtId="0" fontId="2" fillId="0" borderId="0" xfId="0" applyFont="1" applyFill="1" applyAlignment="1">
      <alignment horizontal="left" vertical="top"/>
    </xf>
    <xf numFmtId="0" fontId="81" fillId="0" borderId="0" xfId="0" applyFont="1" applyFill="1" applyAlignment="1">
      <alignment horizontal="left" vertical="top" wrapText="1"/>
    </xf>
    <xf numFmtId="0" fontId="80" fillId="0" borderId="0" xfId="0" applyFont="1" applyFill="1" applyAlignment="1">
      <alignment horizontal="center" wrapText="1"/>
    </xf>
    <xf numFmtId="0" fontId="65" fillId="0" borderId="0" xfId="0" applyFont="1" applyFill="1" applyAlignment="1">
      <alignment horizontal="justify" vertical="top" wrapText="1"/>
    </xf>
    <xf numFmtId="0" fontId="80" fillId="0" borderId="0" xfId="0" applyFont="1" applyFill="1" applyAlignment="1">
      <alignment horizontal="center"/>
    </xf>
    <xf numFmtId="0" fontId="76" fillId="0" borderId="0" xfId="0" applyFont="1" applyFill="1" applyAlignment="1">
      <alignment horizontal="center"/>
    </xf>
    <xf numFmtId="0" fontId="65" fillId="0" borderId="0" xfId="0" applyFont="1" applyFill="1" applyAlignment="1">
      <alignment horizontal="left" vertical="top" wrapText="1"/>
    </xf>
    <xf numFmtId="0" fontId="82" fillId="0" borderId="0" xfId="0" applyFont="1" applyAlignment="1">
      <alignment horizontal="center"/>
    </xf>
    <xf numFmtId="0" fontId="83" fillId="0" borderId="0" xfId="0" applyFont="1" applyAlignment="1">
      <alignment horizontal="center"/>
    </xf>
    <xf numFmtId="0" fontId="65" fillId="0" borderId="0" xfId="42" applyNumberFormat="1" applyFont="1" applyAlignment="1">
      <alignment horizontal="justify" vertical="top" wrapText="1"/>
    </xf>
    <xf numFmtId="0" fontId="65" fillId="0" borderId="0" xfId="42" applyNumberFormat="1" applyFont="1" applyFill="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7"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54"/>
  <sheetViews>
    <sheetView tabSelected="1" view="pageBreakPreview" zoomScaleSheetLayoutView="100" workbookViewId="0" topLeftCell="A52">
      <selection activeCell="C17" sqref="C17"/>
    </sheetView>
  </sheetViews>
  <sheetFormatPr defaultColWidth="9.00390625" defaultRowHeight="15.75"/>
  <cols>
    <col min="1" max="1" width="16.625" style="0" customWidth="1"/>
    <col min="2" max="2" width="42.50390625" style="0" customWidth="1"/>
    <col min="3" max="3" width="12.625" style="50" customWidth="1"/>
    <col min="4" max="4" width="2.50390625" style="0" customWidth="1"/>
    <col min="5" max="5" width="12.625" style="0" customWidth="1"/>
    <col min="6" max="6" width="9.00390625" style="0" hidden="1" customWidth="1"/>
    <col min="7" max="8" width="8.25390625" style="0" hidden="1" customWidth="1"/>
    <col min="9" max="9" width="11.875" style="0" hidden="1" customWidth="1"/>
    <col min="10" max="10" width="9.25390625" style="0" hidden="1" customWidth="1"/>
    <col min="11" max="11" width="9.00390625" style="0" hidden="1" customWidth="1"/>
    <col min="12" max="12" width="7.375" style="0" hidden="1" customWidth="1"/>
    <col min="13" max="13" width="9.125" style="0" hidden="1" customWidth="1"/>
    <col min="14" max="14" width="8.50390625" style="0" hidden="1" customWidth="1"/>
    <col min="15" max="16" width="9.00390625" style="0" hidden="1" customWidth="1"/>
    <col min="17" max="17" width="9.00390625" style="0" customWidth="1"/>
    <col min="18" max="18" width="0" style="0" hidden="1" customWidth="1"/>
    <col min="19" max="19" width="11.625" style="199" hidden="1" customWidth="1"/>
    <col min="20" max="20" width="9.875" style="199" hidden="1" customWidth="1"/>
  </cols>
  <sheetData>
    <row r="1" spans="1:4" ht="19.5" customHeight="1">
      <c r="A1" s="6"/>
      <c r="B1" s="6"/>
      <c r="C1" s="66"/>
      <c r="D1" s="6"/>
    </row>
    <row r="2" spans="1:6" ht="15.75" customHeight="1">
      <c r="A2" s="6"/>
      <c r="B2" s="316" t="s">
        <v>42</v>
      </c>
      <c r="C2" s="316"/>
      <c r="D2" s="316"/>
      <c r="E2" s="316"/>
      <c r="F2" s="7"/>
    </row>
    <row r="3" spans="1:6" ht="8.25" customHeight="1">
      <c r="A3" s="6"/>
      <c r="B3" s="316"/>
      <c r="C3" s="316"/>
      <c r="D3" s="316"/>
      <c r="E3" s="316"/>
      <c r="F3" s="7"/>
    </row>
    <row r="4" spans="2:6" ht="21">
      <c r="B4" s="317" t="s">
        <v>43</v>
      </c>
      <c r="C4" s="317"/>
      <c r="D4" s="317"/>
      <c r="E4" s="317"/>
      <c r="F4" s="8"/>
    </row>
    <row r="5" ht="7.5" customHeight="1"/>
    <row r="6" spans="1:5" ht="15">
      <c r="A6" s="321" t="s">
        <v>219</v>
      </c>
      <c r="B6" s="321"/>
      <c r="C6" s="321"/>
      <c r="D6" s="321"/>
      <c r="E6" s="321"/>
    </row>
    <row r="7" spans="1:20" s="83" customFormat="1" ht="15">
      <c r="A7" s="321" t="s">
        <v>341</v>
      </c>
      <c r="B7" s="321"/>
      <c r="C7" s="321"/>
      <c r="D7" s="321"/>
      <c r="E7" s="321"/>
      <c r="S7" s="199"/>
      <c r="T7" s="199"/>
    </row>
    <row r="8" spans="1:4" ht="11.25" customHeight="1">
      <c r="A8" s="2"/>
      <c r="B8" s="2"/>
      <c r="C8" s="67"/>
      <c r="D8" s="2"/>
    </row>
    <row r="9" spans="1:15" ht="15">
      <c r="A9" s="3"/>
      <c r="B9" s="3"/>
      <c r="C9" s="99"/>
      <c r="D9" s="98"/>
      <c r="E9" s="194" t="s">
        <v>220</v>
      </c>
      <c r="F9" s="1"/>
      <c r="J9" s="72" t="s">
        <v>199</v>
      </c>
      <c r="K9" s="72" t="s">
        <v>200</v>
      </c>
      <c r="L9" s="72" t="s">
        <v>201</v>
      </c>
      <c r="M9" s="72" t="s">
        <v>202</v>
      </c>
      <c r="N9" s="72" t="s">
        <v>203</v>
      </c>
      <c r="O9" s="72" t="s">
        <v>204</v>
      </c>
    </row>
    <row r="10" spans="1:17" ht="15">
      <c r="A10" s="3"/>
      <c r="B10" s="3"/>
      <c r="C10" s="187" t="s">
        <v>342</v>
      </c>
      <c r="D10" s="98"/>
      <c r="E10" s="187" t="s">
        <v>177</v>
      </c>
      <c r="F10" s="1"/>
      <c r="H10" s="88"/>
      <c r="I10" s="88"/>
      <c r="J10" s="88">
        <f>'CF'!L14</f>
        <v>16205</v>
      </c>
      <c r="K10" s="88">
        <f>'CF'!N14</f>
        <v>-154</v>
      </c>
      <c r="L10" s="88">
        <f>'CF'!K14</f>
        <v>503</v>
      </c>
      <c r="M10" s="88">
        <f>'CF'!C30</f>
        <v>-11822</v>
      </c>
      <c r="N10" s="88">
        <f>'CF'!C31</f>
        <v>230</v>
      </c>
      <c r="O10" s="88">
        <v>16315</v>
      </c>
      <c r="P10" s="88">
        <f>-SUM(J10:O10)</f>
        <v>-21277</v>
      </c>
      <c r="Q10" s="88"/>
    </row>
    <row r="11" spans="1:17" ht="15">
      <c r="A11" s="3"/>
      <c r="B11" s="3"/>
      <c r="C11" s="80" t="s">
        <v>16</v>
      </c>
      <c r="D11" s="98"/>
      <c r="E11" s="97" t="s">
        <v>17</v>
      </c>
      <c r="F11" s="1"/>
      <c r="H11" s="88"/>
      <c r="I11" s="88"/>
      <c r="J11" s="88"/>
      <c r="K11" s="88"/>
      <c r="L11" s="88"/>
      <c r="M11" s="88"/>
      <c r="N11" s="88"/>
      <c r="O11" s="88"/>
      <c r="P11" s="88"/>
      <c r="Q11" s="88"/>
    </row>
    <row r="12" spans="1:17" ht="15">
      <c r="A12" s="3"/>
      <c r="B12" s="3"/>
      <c r="C12" s="80" t="s">
        <v>18</v>
      </c>
      <c r="D12" s="98"/>
      <c r="E12" s="97" t="s">
        <v>18</v>
      </c>
      <c r="F12" s="1"/>
      <c r="H12" s="88"/>
      <c r="I12" s="88"/>
      <c r="J12" s="88"/>
      <c r="K12" s="88"/>
      <c r="L12" s="88"/>
      <c r="M12" s="88"/>
      <c r="N12" s="88"/>
      <c r="O12" s="88"/>
      <c r="P12" s="88"/>
      <c r="Q12" s="88"/>
    </row>
    <row r="13" spans="1:20" ht="15">
      <c r="A13" s="74" t="s">
        <v>19</v>
      </c>
      <c r="B13" s="74"/>
      <c r="C13" s="68"/>
      <c r="D13" s="68"/>
      <c r="E13" s="54"/>
      <c r="F13" s="1"/>
      <c r="H13" s="88"/>
      <c r="I13" s="88"/>
      <c r="J13" s="88"/>
      <c r="K13" s="88"/>
      <c r="L13" s="88"/>
      <c r="M13" s="88"/>
      <c r="N13" s="88"/>
      <c r="O13" s="88"/>
      <c r="P13" s="88"/>
      <c r="Q13" s="88"/>
      <c r="T13" s="199" t="s">
        <v>204</v>
      </c>
    </row>
    <row r="14" spans="1:17" ht="15">
      <c r="A14" s="74" t="s">
        <v>20</v>
      </c>
      <c r="B14" s="74"/>
      <c r="C14" s="68"/>
      <c r="D14" s="68"/>
      <c r="E14" s="54"/>
      <c r="F14" s="1"/>
      <c r="H14" s="88"/>
      <c r="I14" s="88"/>
      <c r="J14" s="88" t="s">
        <v>205</v>
      </c>
      <c r="K14" s="88" t="s">
        <v>199</v>
      </c>
      <c r="L14" s="88" t="s">
        <v>201</v>
      </c>
      <c r="M14" s="88" t="s">
        <v>202</v>
      </c>
      <c r="N14" s="88" t="s">
        <v>200</v>
      </c>
      <c r="O14" s="88" t="s">
        <v>204</v>
      </c>
      <c r="P14" s="88"/>
      <c r="Q14" s="88"/>
    </row>
    <row r="15" spans="1:20" ht="15">
      <c r="A15" s="68" t="s">
        <v>21</v>
      </c>
      <c r="B15" s="68"/>
      <c r="C15" s="255">
        <v>184141</v>
      </c>
      <c r="D15" s="256"/>
      <c r="E15" s="255">
        <v>199800</v>
      </c>
      <c r="F15" s="85"/>
      <c r="G15" s="31"/>
      <c r="H15" s="88">
        <f>E15-C15</f>
        <v>15659</v>
      </c>
      <c r="I15" s="88"/>
      <c r="J15" s="88">
        <v>9546</v>
      </c>
      <c r="K15" s="88">
        <v>-16138</v>
      </c>
      <c r="L15" s="88"/>
      <c r="M15" s="88">
        <v>156</v>
      </c>
      <c r="N15" s="88">
        <v>-154</v>
      </c>
      <c r="O15" s="89">
        <v>-16319</v>
      </c>
      <c r="P15" s="88">
        <f>-SUM(J15:O15)</f>
        <v>22909</v>
      </c>
      <c r="Q15" s="88"/>
      <c r="R15" s="31">
        <f>E15-C15+E16-C16</f>
        <v>15709</v>
      </c>
      <c r="S15" s="199">
        <f>'CF'!W14+'CF'!C30</f>
        <v>-11822</v>
      </c>
      <c r="T15" s="199">
        <f>R15-S15</f>
        <v>27531</v>
      </c>
    </row>
    <row r="16" spans="1:17" ht="15">
      <c r="A16" s="68" t="s">
        <v>22</v>
      </c>
      <c r="B16" s="68"/>
      <c r="C16" s="255">
        <v>5346</v>
      </c>
      <c r="D16" s="256"/>
      <c r="E16" s="255">
        <v>5396</v>
      </c>
      <c r="F16" s="85"/>
      <c r="G16" s="31"/>
      <c r="H16" s="88">
        <f>E16-C16</f>
        <v>50</v>
      </c>
      <c r="I16" s="88"/>
      <c r="J16" s="88"/>
      <c r="K16" s="88">
        <v>-67</v>
      </c>
      <c r="L16" s="88"/>
      <c r="M16" s="88"/>
      <c r="N16" s="88"/>
      <c r="O16" s="88"/>
      <c r="P16" s="88"/>
      <c r="Q16" s="88"/>
    </row>
    <row r="17" spans="1:20" s="83" customFormat="1" ht="15">
      <c r="A17" s="68" t="s">
        <v>221</v>
      </c>
      <c r="B17" s="68"/>
      <c r="C17" s="255">
        <v>0</v>
      </c>
      <c r="D17" s="256"/>
      <c r="E17" s="255">
        <v>162</v>
      </c>
      <c r="F17" s="85"/>
      <c r="H17" s="88"/>
      <c r="I17" s="88"/>
      <c r="J17" s="88"/>
      <c r="K17" s="88"/>
      <c r="L17" s="88"/>
      <c r="M17" s="88"/>
      <c r="N17" s="88"/>
      <c r="O17" s="88"/>
      <c r="P17" s="88"/>
      <c r="Q17" s="88"/>
      <c r="R17" s="31"/>
      <c r="S17" s="199"/>
      <c r="T17" s="199"/>
    </row>
    <row r="18" spans="1:20" ht="15">
      <c r="A18" s="68" t="s">
        <v>222</v>
      </c>
      <c r="B18" s="68"/>
      <c r="C18" s="255">
        <v>138</v>
      </c>
      <c r="D18" s="256"/>
      <c r="E18" s="255">
        <v>0</v>
      </c>
      <c r="F18" s="1"/>
      <c r="H18" s="89">
        <f>E18-C18</f>
        <v>-138</v>
      </c>
      <c r="I18" s="88" t="s">
        <v>198</v>
      </c>
      <c r="J18" s="88"/>
      <c r="K18" s="88"/>
      <c r="L18" s="88"/>
      <c r="M18" s="88"/>
      <c r="N18" s="88"/>
      <c r="O18" s="88"/>
      <c r="P18" s="88"/>
      <c r="Q18" s="88"/>
      <c r="T18" s="199">
        <f>E17-C18</f>
        <v>24</v>
      </c>
    </row>
    <row r="19" spans="1:20" s="83" customFormat="1" ht="15">
      <c r="A19" s="68" t="s">
        <v>223</v>
      </c>
      <c r="B19" s="68"/>
      <c r="C19" s="257">
        <v>3094</v>
      </c>
      <c r="D19" s="256"/>
      <c r="E19" s="257">
        <v>3369</v>
      </c>
      <c r="F19" s="1"/>
      <c r="H19" s="89"/>
      <c r="I19" s="88"/>
      <c r="J19" s="88"/>
      <c r="K19" s="88"/>
      <c r="L19" s="88"/>
      <c r="M19" s="88"/>
      <c r="N19" s="88"/>
      <c r="O19" s="88"/>
      <c r="P19" s="88"/>
      <c r="Q19" s="88"/>
      <c r="S19" s="199"/>
      <c r="T19" s="199"/>
    </row>
    <row r="20" spans="1:17" ht="15">
      <c r="A20" s="68"/>
      <c r="B20" s="68"/>
      <c r="C20" s="257">
        <v>192719</v>
      </c>
      <c r="D20" s="256"/>
      <c r="E20" s="257">
        <v>208727</v>
      </c>
      <c r="F20" s="1"/>
      <c r="H20" s="88"/>
      <c r="I20" s="88"/>
      <c r="J20" s="88"/>
      <c r="K20" s="88"/>
      <c r="L20" s="88"/>
      <c r="M20" s="88"/>
      <c r="N20" s="88"/>
      <c r="O20" s="88"/>
      <c r="P20" s="88"/>
      <c r="Q20" s="88"/>
    </row>
    <row r="21" spans="1:17" ht="15">
      <c r="A21" s="74" t="s">
        <v>24</v>
      </c>
      <c r="B21" s="74"/>
      <c r="C21" s="258"/>
      <c r="D21" s="256"/>
      <c r="E21" s="258"/>
      <c r="F21" s="1"/>
      <c r="H21" s="88"/>
      <c r="I21" s="88"/>
      <c r="J21" s="77" t="s">
        <v>23</v>
      </c>
      <c r="K21" s="88"/>
      <c r="L21" s="88"/>
      <c r="M21" s="88"/>
      <c r="N21" s="88"/>
      <c r="O21" s="88"/>
      <c r="P21" s="88"/>
      <c r="Q21" s="88"/>
    </row>
    <row r="22" spans="1:20" ht="15">
      <c r="A22" s="68" t="s">
        <v>25</v>
      </c>
      <c r="B22" s="68"/>
      <c r="C22" s="255">
        <v>203104</v>
      </c>
      <c r="D22" s="256"/>
      <c r="E22" s="255">
        <v>203686</v>
      </c>
      <c r="F22" s="95">
        <f>E22+E23-C22-C23+C43-E43</f>
        <v>-26179</v>
      </c>
      <c r="H22" s="88" t="e">
        <f>E22+E23-C22-C23+C43-E43-'CF'!C19-'CF'!L25-'CF'!M25-'CF'!J14+I32-'CF'!C35</f>
        <v>#REF!</v>
      </c>
      <c r="I22" s="88"/>
      <c r="J22" s="88"/>
      <c r="K22" s="88" t="s">
        <v>207</v>
      </c>
      <c r="L22" s="88" t="s">
        <v>201</v>
      </c>
      <c r="M22" s="88" t="s">
        <v>205</v>
      </c>
      <c r="N22" s="88" t="s">
        <v>204</v>
      </c>
      <c r="O22" s="88" t="s">
        <v>208</v>
      </c>
      <c r="P22" s="88"/>
      <c r="Q22" s="88"/>
      <c r="R22" s="31">
        <f>E19+E22+E23-C19-C22-C23+C43-E43</f>
        <v>-25904</v>
      </c>
      <c r="S22" s="199">
        <f>'CF'!C19+'CF'!W15+'CF'!W13+'CF'!C35</f>
        <v>-28921</v>
      </c>
      <c r="T22" s="199">
        <f>R22-S22</f>
        <v>3017</v>
      </c>
    </row>
    <row r="23" spans="1:17" ht="15">
      <c r="A23" s="68" t="s">
        <v>26</v>
      </c>
      <c r="B23" s="68"/>
      <c r="C23" s="255">
        <v>110657</v>
      </c>
      <c r="D23" s="256"/>
      <c r="E23" s="255">
        <v>113330</v>
      </c>
      <c r="F23" s="86"/>
      <c r="H23" s="88"/>
      <c r="I23" s="88"/>
      <c r="J23" s="88" t="s">
        <v>181</v>
      </c>
      <c r="K23" s="88">
        <v>5781</v>
      </c>
      <c r="L23" s="88">
        <v>-128</v>
      </c>
      <c r="M23" s="88">
        <v>0</v>
      </c>
      <c r="N23" s="88">
        <v>0</v>
      </c>
      <c r="O23" s="88">
        <v>5653</v>
      </c>
      <c r="P23" s="88"/>
      <c r="Q23" s="88"/>
    </row>
    <row r="24" spans="1:19" ht="15">
      <c r="A24" s="68" t="s">
        <v>27</v>
      </c>
      <c r="B24" s="68"/>
      <c r="C24" s="255">
        <v>4184</v>
      </c>
      <c r="D24" s="256"/>
      <c r="E24" s="255">
        <v>4113</v>
      </c>
      <c r="F24" s="85"/>
      <c r="H24" s="88" t="e">
        <f>E24-C24+C40-E40+'IS'!F34-'CF'!C23-'CF'!#REF!</f>
        <v>#REF!</v>
      </c>
      <c r="I24" s="88"/>
      <c r="J24" s="88" t="s">
        <v>206</v>
      </c>
      <c r="K24" s="88">
        <v>14926</v>
      </c>
      <c r="L24" s="88">
        <v>-261</v>
      </c>
      <c r="M24" s="88">
        <v>74</v>
      </c>
      <c r="N24" s="88">
        <v>-2175</v>
      </c>
      <c r="O24" s="88">
        <v>12564</v>
      </c>
      <c r="P24" s="88"/>
      <c r="Q24" s="88"/>
      <c r="R24" s="31">
        <f>E24-C24+C40-E40+'IS'!F34</f>
        <v>-5305</v>
      </c>
      <c r="S24" s="199">
        <f>'CF'!C23</f>
        <v>-4645</v>
      </c>
    </row>
    <row r="25" spans="1:17" ht="15">
      <c r="A25" s="68" t="s">
        <v>303</v>
      </c>
      <c r="B25" s="68"/>
      <c r="C25" s="257">
        <v>17896</v>
      </c>
      <c r="D25" s="256"/>
      <c r="E25" s="257">
        <v>14887</v>
      </c>
      <c r="F25" s="1"/>
      <c r="H25" s="88"/>
      <c r="I25" s="88"/>
      <c r="J25" s="88" t="s">
        <v>191</v>
      </c>
      <c r="K25" s="88">
        <v>5147</v>
      </c>
      <c r="L25" s="88">
        <v>-114</v>
      </c>
      <c r="M25" s="88">
        <v>0</v>
      </c>
      <c r="N25" s="88">
        <v>0</v>
      </c>
      <c r="O25" s="88">
        <v>5033</v>
      </c>
      <c r="P25" s="88"/>
      <c r="Q25" s="88"/>
    </row>
    <row r="26" spans="1:17" ht="15">
      <c r="A26" s="68"/>
      <c r="B26" s="68"/>
      <c r="C26" s="257">
        <v>335841</v>
      </c>
      <c r="D26" s="256"/>
      <c r="E26" s="257">
        <v>336016</v>
      </c>
      <c r="F26" s="1"/>
      <c r="H26" s="88"/>
      <c r="I26" s="88"/>
      <c r="J26" s="88"/>
      <c r="K26" s="88"/>
      <c r="L26" s="88"/>
      <c r="M26" s="88"/>
      <c r="N26" s="88"/>
      <c r="O26" s="88"/>
      <c r="P26" s="88"/>
      <c r="Q26" s="88"/>
    </row>
    <row r="27" spans="1:17" ht="15.75" thickBot="1">
      <c r="A27" s="74" t="s">
        <v>28</v>
      </c>
      <c r="B27" s="74"/>
      <c r="C27" s="259">
        <v>528560</v>
      </c>
      <c r="D27" s="260"/>
      <c r="E27" s="259">
        <v>544743</v>
      </c>
      <c r="F27" s="1"/>
      <c r="H27" s="88"/>
      <c r="I27" s="88"/>
      <c r="J27" s="88"/>
      <c r="K27" s="88">
        <f>SUM(K23:K26)</f>
        <v>25854</v>
      </c>
      <c r="L27" s="88">
        <f>SUM(L23:L26)</f>
        <v>-503</v>
      </c>
      <c r="M27" s="88">
        <f>SUM(M23:M26)</f>
        <v>74</v>
      </c>
      <c r="N27" s="90">
        <f>SUM(N23:N26)</f>
        <v>-2175</v>
      </c>
      <c r="O27" s="88">
        <f>SUM(O23:O26)</f>
        <v>23250</v>
      </c>
      <c r="P27" s="88"/>
      <c r="Q27" s="88"/>
    </row>
    <row r="28" spans="1:17" ht="11.25" customHeight="1" thickTop="1">
      <c r="A28" s="78"/>
      <c r="B28" s="78"/>
      <c r="C28" s="261"/>
      <c r="D28" s="262"/>
      <c r="E28" s="261"/>
      <c r="F28" s="1"/>
      <c r="H28" s="88"/>
      <c r="I28" s="88"/>
      <c r="J28" s="88"/>
      <c r="K28" s="88"/>
      <c r="L28" s="88"/>
      <c r="M28" s="88"/>
      <c r="N28" s="88"/>
      <c r="O28" s="88"/>
      <c r="P28" s="88"/>
      <c r="Q28" s="88"/>
    </row>
    <row r="29" spans="1:17" ht="15">
      <c r="A29" s="74" t="s">
        <v>29</v>
      </c>
      <c r="B29" s="74"/>
      <c r="C29" s="258"/>
      <c r="D29" s="256"/>
      <c r="E29" s="258"/>
      <c r="F29" s="1"/>
      <c r="H29" s="88"/>
      <c r="I29" s="88"/>
      <c r="J29" s="88"/>
      <c r="K29" s="88"/>
      <c r="L29" s="88"/>
      <c r="M29" s="88"/>
      <c r="N29" s="88"/>
      <c r="O29" s="88"/>
      <c r="P29" s="88"/>
      <c r="Q29" s="88"/>
    </row>
    <row r="30" spans="1:17" ht="15">
      <c r="A30" s="74" t="s">
        <v>369</v>
      </c>
      <c r="B30" s="68"/>
      <c r="C30" s="258"/>
      <c r="D30" s="256"/>
      <c r="E30" s="258"/>
      <c r="F30" s="1"/>
      <c r="H30" s="88"/>
      <c r="I30" s="88"/>
      <c r="J30" s="88"/>
      <c r="K30" s="88"/>
      <c r="L30" s="88"/>
      <c r="M30" s="88"/>
      <c r="N30" s="88"/>
      <c r="O30" s="88"/>
      <c r="P30" s="88"/>
      <c r="Q30" s="88"/>
    </row>
    <row r="31" spans="1:9" ht="15">
      <c r="A31" s="68" t="s">
        <v>30</v>
      </c>
      <c r="B31" s="68"/>
      <c r="C31" s="255">
        <v>136267</v>
      </c>
      <c r="D31" s="256"/>
      <c r="E31" s="255">
        <v>136267</v>
      </c>
      <c r="F31" s="1"/>
      <c r="G31" s="72" t="s">
        <v>209</v>
      </c>
      <c r="H31" s="72" t="s">
        <v>210</v>
      </c>
      <c r="I31" s="72" t="s">
        <v>211</v>
      </c>
    </row>
    <row r="32" spans="1:18" ht="15">
      <c r="A32" s="68" t="s">
        <v>31</v>
      </c>
      <c r="B32" s="68"/>
      <c r="C32" s="257">
        <v>147981</v>
      </c>
      <c r="D32" s="256"/>
      <c r="E32" s="257">
        <v>135281</v>
      </c>
      <c r="F32" s="49">
        <f>E32-'EQ'!C18-'EQ'!D18</f>
        <v>150513</v>
      </c>
      <c r="G32" s="88">
        <f>'EQ'!F23</f>
        <v>15764</v>
      </c>
      <c r="H32" s="90" t="e">
        <f>'EQ'!#REF!</f>
        <v>#REF!</v>
      </c>
      <c r="I32" s="88" t="e">
        <f>'EQ'!#REF!</f>
        <v>#REF!</v>
      </c>
      <c r="J32" s="88">
        <f>C32-E32</f>
        <v>12700</v>
      </c>
      <c r="K32" s="88"/>
      <c r="L32" s="88"/>
      <c r="M32" s="88"/>
      <c r="N32" s="88"/>
      <c r="O32" s="88"/>
      <c r="R32" s="199">
        <f>C32-E32</f>
        <v>12700</v>
      </c>
    </row>
    <row r="33" spans="1:18" ht="15">
      <c r="A33" s="68"/>
      <c r="B33" s="68"/>
      <c r="C33" s="263">
        <v>284248</v>
      </c>
      <c r="D33" s="256"/>
      <c r="E33" s="263">
        <v>271548</v>
      </c>
      <c r="F33" s="1"/>
      <c r="G33" s="88"/>
      <c r="H33" s="88"/>
      <c r="I33" s="88"/>
      <c r="J33" s="88"/>
      <c r="K33" s="88"/>
      <c r="L33" s="88"/>
      <c r="M33" s="88"/>
      <c r="N33" s="88"/>
      <c r="O33" s="88" t="e">
        <f>O15-#REF!-H18-N27-H32</f>
        <v>#REF!</v>
      </c>
      <c r="R33" s="199"/>
    </row>
    <row r="34" spans="1:18" ht="15">
      <c r="A34" s="68" t="s">
        <v>175</v>
      </c>
      <c r="B34" s="68"/>
      <c r="C34" s="257">
        <v>29195</v>
      </c>
      <c r="D34" s="256"/>
      <c r="E34" s="257">
        <v>26381</v>
      </c>
      <c r="G34" s="88"/>
      <c r="H34" s="91"/>
      <c r="I34" s="88"/>
      <c r="J34" s="88"/>
      <c r="K34" s="88"/>
      <c r="L34" s="88"/>
      <c r="M34" s="88"/>
      <c r="N34" s="88"/>
      <c r="O34" s="88"/>
      <c r="R34" s="199">
        <f>C34-E34</f>
        <v>2814</v>
      </c>
    </row>
    <row r="35" spans="1:15" ht="15">
      <c r="A35" s="74" t="s">
        <v>32</v>
      </c>
      <c r="B35" s="74"/>
      <c r="C35" s="264">
        <v>313443</v>
      </c>
      <c r="D35" s="256"/>
      <c r="E35" s="264">
        <v>297929</v>
      </c>
      <c r="F35" s="1"/>
      <c r="G35" s="88"/>
      <c r="H35" s="88"/>
      <c r="I35" s="88"/>
      <c r="J35" s="88"/>
      <c r="K35" s="88"/>
      <c r="L35" s="88"/>
      <c r="M35" s="88"/>
      <c r="N35" s="88"/>
      <c r="O35" s="88"/>
    </row>
    <row r="36" spans="1:6" ht="11.25" customHeight="1">
      <c r="A36" s="74"/>
      <c r="B36" s="74"/>
      <c r="C36" s="258"/>
      <c r="D36" s="256"/>
      <c r="E36" s="258"/>
      <c r="F36" s="1"/>
    </row>
    <row r="37" spans="1:6" ht="15">
      <c r="A37" s="74" t="s">
        <v>33</v>
      </c>
      <c r="B37" s="74"/>
      <c r="C37" s="258"/>
      <c r="D37" s="256"/>
      <c r="E37" s="258"/>
      <c r="F37" s="1"/>
    </row>
    <row r="38" spans="1:18" ht="15">
      <c r="A38" s="68" t="s">
        <v>34</v>
      </c>
      <c r="B38" s="68"/>
      <c r="C38" s="255">
        <v>2579</v>
      </c>
      <c r="D38" s="256"/>
      <c r="E38" s="255">
        <v>2579</v>
      </c>
      <c r="F38" s="85"/>
      <c r="H38" s="31">
        <f>C38-E38-'CF'!Q14</f>
        <v>-342</v>
      </c>
      <c r="R38" s="31">
        <f>C38-E38</f>
        <v>0</v>
      </c>
    </row>
    <row r="39" spans="1:19" ht="15">
      <c r="A39" s="68" t="s">
        <v>35</v>
      </c>
      <c r="B39" s="68"/>
      <c r="C39" s="255">
        <v>12598</v>
      </c>
      <c r="D39" s="256"/>
      <c r="E39" s="255">
        <v>11970</v>
      </c>
      <c r="F39" s="85"/>
      <c r="H39" s="31">
        <f>C39+C44-E39-E44-'CF'!C36-'CF'!K25-'CF'!G51</f>
        <v>26860</v>
      </c>
      <c r="R39" s="31">
        <f>C39+C45+'CF'!C51-E39-E45-51</f>
        <v>-2052</v>
      </c>
      <c r="S39" s="199">
        <f>'CF'!C36</f>
        <v>-1950</v>
      </c>
    </row>
    <row r="40" spans="1:6" ht="15">
      <c r="A40" s="68" t="s">
        <v>36</v>
      </c>
      <c r="B40" s="68"/>
      <c r="C40" s="257">
        <v>10728</v>
      </c>
      <c r="D40" s="256"/>
      <c r="E40" s="257">
        <v>11650</v>
      </c>
      <c r="F40" s="96">
        <f>C40-E40</f>
        <v>-922</v>
      </c>
    </row>
    <row r="41" spans="1:6" ht="15">
      <c r="A41" s="68"/>
      <c r="B41" s="68"/>
      <c r="C41" s="257">
        <v>25905</v>
      </c>
      <c r="D41" s="256"/>
      <c r="E41" s="257">
        <v>26199</v>
      </c>
      <c r="F41" s="1"/>
    </row>
    <row r="42" spans="1:6" ht="15">
      <c r="A42" s="74" t="s">
        <v>37</v>
      </c>
      <c r="B42" s="74"/>
      <c r="C42" s="258"/>
      <c r="D42" s="256"/>
      <c r="E42" s="258"/>
      <c r="F42" s="1"/>
    </row>
    <row r="43" spans="1:6" ht="15">
      <c r="A43" s="68" t="s">
        <v>38</v>
      </c>
      <c r="B43" s="68"/>
      <c r="C43" s="255">
        <v>80592</v>
      </c>
      <c r="D43" s="256"/>
      <c r="E43" s="255">
        <v>110026</v>
      </c>
      <c r="F43" s="86"/>
    </row>
    <row r="44" spans="1:18" ht="15">
      <c r="A44" s="68" t="s">
        <v>34</v>
      </c>
      <c r="B44" s="68"/>
      <c r="C44" s="263">
        <v>21</v>
      </c>
      <c r="D44" s="256"/>
      <c r="E44" s="263">
        <v>21</v>
      </c>
      <c r="F44" s="85"/>
      <c r="R44" s="31">
        <f>C44-E44</f>
        <v>0</v>
      </c>
    </row>
    <row r="45" spans="1:20" s="83" customFormat="1" ht="15">
      <c r="A45" s="68" t="s">
        <v>35</v>
      </c>
      <c r="B45" s="68"/>
      <c r="C45" s="263">
        <v>107939</v>
      </c>
      <c r="D45" s="265"/>
      <c r="E45" s="263">
        <v>110568</v>
      </c>
      <c r="F45" s="85"/>
      <c r="S45" s="199"/>
      <c r="T45" s="199"/>
    </row>
    <row r="46" spans="1:20" s="83" customFormat="1" ht="15">
      <c r="A46" s="68" t="s">
        <v>365</v>
      </c>
      <c r="B46" s="68"/>
      <c r="C46" s="257">
        <v>660</v>
      </c>
      <c r="D46" s="256"/>
      <c r="E46" s="257">
        <v>0</v>
      </c>
      <c r="F46" s="85"/>
      <c r="S46" s="199"/>
      <c r="T46" s="199"/>
    </row>
    <row r="47" spans="1:6" ht="15">
      <c r="A47" s="68"/>
      <c r="B47" s="68"/>
      <c r="C47" s="257">
        <v>189212</v>
      </c>
      <c r="D47" s="266"/>
      <c r="E47" s="257">
        <v>220615</v>
      </c>
      <c r="F47" s="1"/>
    </row>
    <row r="48" spans="1:6" ht="15">
      <c r="A48" s="74" t="s">
        <v>40</v>
      </c>
      <c r="B48" s="74"/>
      <c r="C48" s="257">
        <v>215117</v>
      </c>
      <c r="D48" s="266"/>
      <c r="E48" s="257">
        <v>246814</v>
      </c>
      <c r="F48" s="1"/>
    </row>
    <row r="49" spans="1:22" ht="15.75" thickBot="1">
      <c r="A49" s="74" t="s">
        <v>41</v>
      </c>
      <c r="B49" s="74"/>
      <c r="C49" s="259">
        <v>528560</v>
      </c>
      <c r="D49" s="267"/>
      <c r="E49" s="259">
        <v>544743</v>
      </c>
      <c r="F49" s="31">
        <f>C49-C27</f>
        <v>0</v>
      </c>
      <c r="H49" s="31">
        <f>E49-E27</f>
        <v>0</v>
      </c>
      <c r="Q49" s="31">
        <f>C49-C27</f>
        <v>0</v>
      </c>
      <c r="S49" s="31"/>
      <c r="V49" s="31"/>
    </row>
    <row r="50" spans="1:5" ht="15.75" thickTop="1">
      <c r="A50" s="68"/>
      <c r="B50" s="76"/>
      <c r="C50" s="54"/>
      <c r="D50" s="76"/>
      <c r="E50" s="81"/>
    </row>
    <row r="51" spans="1:6" ht="15">
      <c r="A51" s="68" t="s">
        <v>327</v>
      </c>
      <c r="B51" s="50"/>
      <c r="C51" s="69">
        <v>1.042981793097375</v>
      </c>
      <c r="D51" s="54"/>
      <c r="E51" s="69">
        <v>0.9963821027835059</v>
      </c>
      <c r="F51" s="34"/>
    </row>
    <row r="52" spans="1:5" ht="15">
      <c r="A52" s="320"/>
      <c r="B52" s="320"/>
      <c r="C52" s="320"/>
      <c r="D52" s="320"/>
      <c r="E52" s="81"/>
    </row>
    <row r="53" spans="1:5" ht="15">
      <c r="A53" s="318" t="s">
        <v>236</v>
      </c>
      <c r="B53" s="318"/>
      <c r="C53" s="318"/>
      <c r="D53" s="318"/>
      <c r="E53" s="318"/>
    </row>
    <row r="54" spans="1:5" ht="20.25" customHeight="1" thickBot="1">
      <c r="A54" s="319"/>
      <c r="B54" s="319"/>
      <c r="C54" s="319"/>
      <c r="D54" s="319"/>
      <c r="E54" s="319"/>
    </row>
  </sheetData>
  <sheetProtection/>
  <mergeCells count="6">
    <mergeCell ref="B2:E3"/>
    <mergeCell ref="B4:E4"/>
    <mergeCell ref="A53:E54"/>
    <mergeCell ref="A52:D52"/>
    <mergeCell ref="A6:E6"/>
    <mergeCell ref="A7:E7"/>
  </mergeCells>
  <printOptions/>
  <pageMargins left="0.8" right="0.26" top="0.55" bottom="0.51" header="0.3" footer="0.21"/>
  <pageSetup firstPageNumber="1" useFirstPageNumber="1" horizontalDpi="600" verticalDpi="600" orientation="portrait" paperSize="9" scale="94" r:id="rId3"/>
  <headerFooter>
    <oddFooter>&amp;C1&amp;P</oddFooter>
  </headerFooter>
  <legacyDrawing r:id="rId2"/>
  <oleObjects>
    <oleObject progId="Word.Picture.8" shapeId="811058" r:id="rId1"/>
  </oleObjects>
</worksheet>
</file>

<file path=xl/worksheets/sheet2.xml><?xml version="1.0" encoding="utf-8"?>
<worksheet xmlns="http://schemas.openxmlformats.org/spreadsheetml/2006/main" xmlns:r="http://schemas.openxmlformats.org/officeDocument/2006/relationships">
  <dimension ref="A1:AC101"/>
  <sheetViews>
    <sheetView view="pageBreakPreview" zoomScale="85" zoomScaleSheetLayoutView="85" workbookViewId="0" topLeftCell="A64">
      <selection activeCell="X66" sqref="X66"/>
    </sheetView>
  </sheetViews>
  <sheetFormatPr defaultColWidth="9.00390625" defaultRowHeight="15.75"/>
  <cols>
    <col min="1" max="1" width="33.125" style="0" customWidth="1"/>
    <col min="2" max="2" width="11.125" style="0" customWidth="1"/>
    <col min="3" max="3" width="4.25390625" style="0" bestFit="1" customWidth="1"/>
    <col min="4" max="4" width="11.125" style="0" customWidth="1"/>
    <col min="5" max="5" width="4.25390625" style="0" bestFit="1" customWidth="1"/>
    <col min="6" max="6" width="11.125" style="0" customWidth="1"/>
    <col min="7" max="7" width="4.25390625" style="0" bestFit="1" customWidth="1"/>
    <col min="8" max="8" width="11.125" style="0" customWidth="1"/>
    <col min="9" max="9" width="9.50390625" style="0" hidden="1" customWidth="1"/>
    <col min="10" max="10" width="7.25390625" style="0" bestFit="1" customWidth="1"/>
    <col min="11" max="11" width="9.00390625" style="0" hidden="1" customWidth="1"/>
    <col min="12" max="12" width="2.00390625" style="0" hidden="1" customWidth="1"/>
    <col min="13" max="13" width="9.00390625" style="0" hidden="1" customWidth="1"/>
    <col min="14" max="14" width="1.4921875" style="0" hidden="1" customWidth="1"/>
    <col min="15" max="15" width="11.125" style="0" hidden="1" customWidth="1"/>
    <col min="16" max="16" width="9.125" style="0" hidden="1" customWidth="1"/>
    <col min="17" max="17" width="10.75390625" style="0" hidden="1" customWidth="1"/>
    <col min="18" max="18" width="11.125" style="0" hidden="1" customWidth="1"/>
    <col min="19" max="23" width="0" style="0" hidden="1" customWidth="1"/>
    <col min="27" max="27" width="3.375" style="0" customWidth="1"/>
  </cols>
  <sheetData>
    <row r="1" spans="1:4" ht="19.5" customHeight="1">
      <c r="A1" s="6"/>
      <c r="B1" s="6"/>
      <c r="C1" s="6"/>
      <c r="D1" s="6"/>
    </row>
    <row r="2" spans="1:8" ht="15.75" customHeight="1">
      <c r="A2" s="316" t="s">
        <v>266</v>
      </c>
      <c r="B2" s="316"/>
      <c r="C2" s="316"/>
      <c r="D2" s="316"/>
      <c r="E2" s="316"/>
      <c r="F2" s="316"/>
      <c r="G2" s="316"/>
      <c r="H2" s="316"/>
    </row>
    <row r="3" spans="1:8" ht="15.75" customHeight="1">
      <c r="A3" s="316"/>
      <c r="B3" s="316"/>
      <c r="C3" s="316"/>
      <c r="D3" s="316"/>
      <c r="E3" s="316"/>
      <c r="F3" s="316"/>
      <c r="G3" s="316"/>
      <c r="H3" s="316"/>
    </row>
    <row r="4" spans="1:8" ht="21">
      <c r="A4" s="317" t="s">
        <v>43</v>
      </c>
      <c r="B4" s="317"/>
      <c r="C4" s="317"/>
      <c r="D4" s="317"/>
      <c r="E4" s="317"/>
      <c r="F4" s="317"/>
      <c r="G4" s="317"/>
      <c r="H4" s="317"/>
    </row>
    <row r="6" s="83" customFormat="1" ht="15"/>
    <row r="7" spans="1:8" ht="15">
      <c r="A7" s="325" t="s">
        <v>224</v>
      </c>
      <c r="B7" s="325"/>
      <c r="C7" s="325"/>
      <c r="D7" s="325"/>
      <c r="E7" s="325"/>
      <c r="F7" s="325"/>
      <c r="G7" s="325"/>
      <c r="H7" s="325"/>
    </row>
    <row r="8" spans="1:8" ht="15">
      <c r="A8" s="325" t="s">
        <v>343</v>
      </c>
      <c r="B8" s="325"/>
      <c r="C8" s="325"/>
      <c r="D8" s="325"/>
      <c r="E8" s="325"/>
      <c r="F8" s="325"/>
      <c r="G8" s="325"/>
      <c r="H8" s="325"/>
    </row>
    <row r="9" spans="1:8" ht="15">
      <c r="A9" s="5"/>
      <c r="B9" s="3"/>
      <c r="C9" s="3"/>
      <c r="D9" s="4"/>
      <c r="E9" s="3"/>
      <c r="F9" s="4"/>
      <c r="G9" s="3"/>
      <c r="H9" s="4"/>
    </row>
    <row r="10" spans="1:28" s="83" customFormat="1" ht="15">
      <c r="A10" s="100"/>
      <c r="B10" s="3"/>
      <c r="C10" s="3"/>
      <c r="D10" s="4"/>
      <c r="E10" s="3"/>
      <c r="F10" s="4"/>
      <c r="G10" s="3"/>
      <c r="H10" s="4"/>
      <c r="Z10" s="13"/>
      <c r="AA10" s="13"/>
      <c r="AB10" s="13"/>
    </row>
    <row r="11" spans="1:28" s="83" customFormat="1" ht="15">
      <c r="A11" s="100"/>
      <c r="B11" s="324" t="s">
        <v>264</v>
      </c>
      <c r="C11" s="324"/>
      <c r="D11" s="324"/>
      <c r="E11" s="3"/>
      <c r="F11" s="324" t="s">
        <v>265</v>
      </c>
      <c r="G11" s="324"/>
      <c r="H11" s="324"/>
      <c r="Z11" s="326"/>
      <c r="AA11" s="326"/>
      <c r="AB11" s="326"/>
    </row>
    <row r="12" spans="1:28" s="27" customFormat="1" ht="15">
      <c r="A12" s="124"/>
      <c r="B12" s="324" t="s">
        <v>122</v>
      </c>
      <c r="C12" s="324"/>
      <c r="D12" s="324"/>
      <c r="E12" s="97"/>
      <c r="F12" s="324" t="s">
        <v>345</v>
      </c>
      <c r="G12" s="324"/>
      <c r="H12" s="324"/>
      <c r="Z12" s="326"/>
      <c r="AA12" s="326"/>
      <c r="AB12" s="326"/>
    </row>
    <row r="13" spans="1:28" s="27" customFormat="1" ht="15">
      <c r="A13" s="100"/>
      <c r="B13" s="97" t="str">
        <f>F13</f>
        <v>31.3.11</v>
      </c>
      <c r="C13" s="97"/>
      <c r="D13" s="97" t="str">
        <f>H13</f>
        <v>31.3.10</v>
      </c>
      <c r="E13" s="97"/>
      <c r="F13" s="97" t="s">
        <v>342</v>
      </c>
      <c r="G13" s="97"/>
      <c r="H13" s="220" t="s">
        <v>344</v>
      </c>
      <c r="Z13" s="308"/>
      <c r="AA13" s="308"/>
      <c r="AB13" s="308"/>
    </row>
    <row r="14" spans="1:28" s="27" customFormat="1" ht="15">
      <c r="A14" s="124"/>
      <c r="B14" s="97" t="s">
        <v>18</v>
      </c>
      <c r="C14" s="100"/>
      <c r="D14" s="97" t="s">
        <v>18</v>
      </c>
      <c r="E14" s="100"/>
      <c r="F14" s="97" t="s">
        <v>18</v>
      </c>
      <c r="G14" s="100"/>
      <c r="H14" s="97" t="s">
        <v>18</v>
      </c>
      <c r="Z14" s="308"/>
      <c r="AA14" s="309"/>
      <c r="AB14" s="308"/>
    </row>
    <row r="15" spans="1:28" ht="15">
      <c r="A15" s="100"/>
      <c r="B15" s="3"/>
      <c r="C15" s="3"/>
      <c r="D15" s="4"/>
      <c r="E15" s="3"/>
      <c r="F15" s="54"/>
      <c r="G15" s="3"/>
      <c r="H15" s="4"/>
      <c r="Z15" s="310"/>
      <c r="AA15" s="311"/>
      <c r="AB15" s="310"/>
    </row>
    <row r="16" spans="1:28" ht="15">
      <c r="A16" s="3" t="s">
        <v>45</v>
      </c>
      <c r="B16" s="106">
        <v>110425</v>
      </c>
      <c r="C16" s="10"/>
      <c r="D16" s="106">
        <v>104856</v>
      </c>
      <c r="E16" s="10"/>
      <c r="F16" s="79">
        <v>352698</v>
      </c>
      <c r="G16" s="10"/>
      <c r="H16" s="106">
        <v>284746</v>
      </c>
      <c r="Z16" s="30"/>
      <c r="AA16" s="30"/>
      <c r="AB16" s="106"/>
    </row>
    <row r="17" spans="1:28" s="83" customFormat="1" ht="15">
      <c r="A17" s="3"/>
      <c r="B17" s="106"/>
      <c r="C17" s="10"/>
      <c r="D17" s="106"/>
      <c r="E17" s="10"/>
      <c r="F17" s="79"/>
      <c r="G17" s="10"/>
      <c r="H17" s="106"/>
      <c r="Z17" s="30"/>
      <c r="AA17" s="30"/>
      <c r="AB17" s="106"/>
    </row>
    <row r="18" spans="1:28" s="83" customFormat="1" ht="15">
      <c r="A18" s="3" t="s">
        <v>225</v>
      </c>
      <c r="B18" s="62">
        <v>-92053</v>
      </c>
      <c r="C18" s="10"/>
      <c r="D18" s="62">
        <v>-87775</v>
      </c>
      <c r="E18" s="30"/>
      <c r="F18" s="52">
        <v>-292912</v>
      </c>
      <c r="G18" s="30"/>
      <c r="H18" s="62">
        <v>-239314</v>
      </c>
      <c r="Z18" s="30"/>
      <c r="AA18" s="30"/>
      <c r="AB18" s="106"/>
    </row>
    <row r="19" spans="1:28" s="83" customFormat="1" ht="15">
      <c r="A19" s="3"/>
      <c r="B19" s="236"/>
      <c r="C19" s="237"/>
      <c r="D19" s="236"/>
      <c r="E19" s="10"/>
      <c r="F19" s="79"/>
      <c r="G19" s="10"/>
      <c r="H19" s="106"/>
      <c r="Z19" s="30"/>
      <c r="AA19" s="30"/>
      <c r="AB19" s="106"/>
    </row>
    <row r="20" spans="1:28" s="83" customFormat="1" ht="15">
      <c r="A20" s="100" t="s">
        <v>226</v>
      </c>
      <c r="B20" s="30">
        <v>18372</v>
      </c>
      <c r="C20" s="237"/>
      <c r="D20" s="30">
        <v>17081</v>
      </c>
      <c r="E20" s="237"/>
      <c r="F20" s="79">
        <v>59786</v>
      </c>
      <c r="G20" s="237"/>
      <c r="H20" s="30">
        <v>45432</v>
      </c>
      <c r="J20" s="237"/>
      <c r="Z20" s="30"/>
      <c r="AA20" s="30"/>
      <c r="AB20" s="30"/>
    </row>
    <row r="21" spans="1:28" ht="15">
      <c r="A21" s="100"/>
      <c r="B21" s="10"/>
      <c r="C21" s="10"/>
      <c r="D21" s="10"/>
      <c r="E21" s="10"/>
      <c r="F21" s="75"/>
      <c r="G21" s="10"/>
      <c r="H21" s="10"/>
      <c r="Z21" s="30"/>
      <c r="AA21" s="30"/>
      <c r="AB21" s="30"/>
    </row>
    <row r="22" spans="1:28" ht="15">
      <c r="A22" s="3" t="s">
        <v>227</v>
      </c>
      <c r="B22" s="106">
        <v>4192</v>
      </c>
      <c r="C22" s="10"/>
      <c r="D22" s="106">
        <v>489</v>
      </c>
      <c r="E22" s="10"/>
      <c r="F22" s="75">
        <v>9524</v>
      </c>
      <c r="G22" s="10"/>
      <c r="H22" s="10">
        <v>4816</v>
      </c>
      <c r="I22" s="53"/>
      <c r="K22" s="53"/>
      <c r="M22" s="53"/>
      <c r="O22" s="53"/>
      <c r="Z22" s="30"/>
      <c r="AA22" s="30"/>
      <c r="AB22" s="30"/>
    </row>
    <row r="23" spans="1:28" s="83" customFormat="1" ht="15">
      <c r="A23" s="3"/>
      <c r="B23" s="10"/>
      <c r="C23" s="10"/>
      <c r="D23" s="10"/>
      <c r="E23" s="10"/>
      <c r="F23" s="75"/>
      <c r="G23" s="10"/>
      <c r="H23" s="10"/>
      <c r="I23" s="53"/>
      <c r="K23" s="53"/>
      <c r="M23" s="53"/>
      <c r="O23" s="53"/>
      <c r="Z23" s="30"/>
      <c r="AA23" s="30"/>
      <c r="AB23" s="30"/>
    </row>
    <row r="24" spans="1:28" ht="15">
      <c r="A24" s="3" t="s">
        <v>228</v>
      </c>
      <c r="B24" s="106">
        <v>-9303</v>
      </c>
      <c r="C24" s="10"/>
      <c r="D24" s="106">
        <v>-5760</v>
      </c>
      <c r="E24" s="10"/>
      <c r="F24" s="75">
        <v>-20399</v>
      </c>
      <c r="G24" s="10"/>
      <c r="H24" s="10">
        <v>-18570</v>
      </c>
      <c r="Z24" s="30"/>
      <c r="AA24" s="30"/>
      <c r="AB24" s="30"/>
    </row>
    <row r="25" spans="1:28" s="83" customFormat="1" ht="15">
      <c r="A25" s="3"/>
      <c r="B25" s="32"/>
      <c r="C25" s="10"/>
      <c r="D25" s="32"/>
      <c r="E25" s="10"/>
      <c r="F25" s="75"/>
      <c r="G25" s="10"/>
      <c r="H25" s="10"/>
      <c r="Z25" s="30"/>
      <c r="AA25" s="30"/>
      <c r="AB25" s="30"/>
    </row>
    <row r="26" spans="1:28" ht="15">
      <c r="A26" s="3" t="s">
        <v>229</v>
      </c>
      <c r="B26" s="62">
        <v>-3898</v>
      </c>
      <c r="C26" s="10"/>
      <c r="D26" s="62">
        <v>-5157</v>
      </c>
      <c r="E26" s="10"/>
      <c r="F26" s="52">
        <v>-13406</v>
      </c>
      <c r="G26" s="10"/>
      <c r="H26" s="14">
        <v>-11142</v>
      </c>
      <c r="Z26" s="30"/>
      <c r="AA26" s="30"/>
      <c r="AB26" s="30"/>
    </row>
    <row r="27" spans="1:28" ht="15">
      <c r="A27" s="100"/>
      <c r="B27" s="10"/>
      <c r="C27" s="10"/>
      <c r="D27" s="10"/>
      <c r="E27" s="10"/>
      <c r="F27" s="75"/>
      <c r="G27" s="10"/>
      <c r="H27" s="10"/>
      <c r="Z27" s="30"/>
      <c r="AA27" s="30"/>
      <c r="AB27" s="30"/>
    </row>
    <row r="28" spans="1:28" ht="15">
      <c r="A28" s="100" t="s">
        <v>173</v>
      </c>
      <c r="B28" s="12">
        <v>9363</v>
      </c>
      <c r="C28" s="12"/>
      <c r="D28" s="12">
        <v>6653</v>
      </c>
      <c r="E28" s="12"/>
      <c r="F28" s="227">
        <v>35505</v>
      </c>
      <c r="G28" s="12"/>
      <c r="H28" s="12">
        <v>20536</v>
      </c>
      <c r="Z28" s="112"/>
      <c r="AA28" s="112"/>
      <c r="AB28" s="112"/>
    </row>
    <row r="29" spans="1:28" ht="15">
      <c r="A29" s="3"/>
      <c r="B29" s="12"/>
      <c r="C29" s="12"/>
      <c r="D29" s="12"/>
      <c r="E29" s="12"/>
      <c r="F29" s="227"/>
      <c r="G29" s="12"/>
      <c r="H29" s="12"/>
      <c r="Z29" s="112"/>
      <c r="AA29" s="112"/>
      <c r="AB29" s="112"/>
    </row>
    <row r="30" spans="1:28" s="83" customFormat="1" ht="15">
      <c r="A30" s="3" t="s">
        <v>230</v>
      </c>
      <c r="B30" s="62">
        <v>-485</v>
      </c>
      <c r="C30" s="10"/>
      <c r="D30" s="62">
        <v>-732</v>
      </c>
      <c r="E30" s="12"/>
      <c r="F30" s="228">
        <v>-1510</v>
      </c>
      <c r="G30" s="12"/>
      <c r="H30" s="107">
        <v>-2398</v>
      </c>
      <c r="K30" s="31"/>
      <c r="Z30" s="112"/>
      <c r="AA30" s="112"/>
      <c r="AB30" s="112"/>
    </row>
    <row r="31" spans="1:28" s="83" customFormat="1" ht="15">
      <c r="A31" s="3"/>
      <c r="B31" s="12"/>
      <c r="C31" s="12"/>
      <c r="D31" s="12"/>
      <c r="E31" s="12"/>
      <c r="F31" s="227"/>
      <c r="G31" s="12"/>
      <c r="H31" s="12"/>
      <c r="Z31" s="112"/>
      <c r="AA31" s="112"/>
      <c r="AB31" s="112"/>
    </row>
    <row r="32" spans="1:28" s="83" customFormat="1" ht="15">
      <c r="A32" s="100" t="s">
        <v>63</v>
      </c>
      <c r="B32" s="12">
        <v>8878</v>
      </c>
      <c r="C32" s="12"/>
      <c r="D32" s="12">
        <v>5921</v>
      </c>
      <c r="E32" s="12"/>
      <c r="F32" s="227">
        <v>33995</v>
      </c>
      <c r="G32" s="12"/>
      <c r="H32" s="12">
        <v>18138</v>
      </c>
      <c r="Z32" s="112"/>
      <c r="AA32" s="112"/>
      <c r="AB32" s="112"/>
    </row>
    <row r="33" spans="1:28" s="83" customFormat="1" ht="15">
      <c r="A33" s="100"/>
      <c r="B33" s="12"/>
      <c r="C33" s="12"/>
      <c r="D33" s="12"/>
      <c r="E33" s="12"/>
      <c r="F33" s="227"/>
      <c r="G33" s="12"/>
      <c r="H33" s="12"/>
      <c r="Z33" s="112"/>
      <c r="AA33" s="112"/>
      <c r="AB33" s="112"/>
    </row>
    <row r="34" spans="1:28" ht="15">
      <c r="A34" s="3" t="s">
        <v>39</v>
      </c>
      <c r="B34" s="62">
        <v>-747</v>
      </c>
      <c r="C34" s="10"/>
      <c r="D34" s="62">
        <v>-1751</v>
      </c>
      <c r="E34" s="10"/>
      <c r="F34" s="52">
        <v>-4312</v>
      </c>
      <c r="G34" s="10"/>
      <c r="H34" s="14">
        <v>-5160</v>
      </c>
      <c r="Z34" s="30"/>
      <c r="AA34" s="30"/>
      <c r="AB34" s="30"/>
    </row>
    <row r="35" spans="1:28" ht="15">
      <c r="A35" s="100"/>
      <c r="B35" s="30"/>
      <c r="C35" s="30"/>
      <c r="D35" s="30"/>
      <c r="E35" s="30"/>
      <c r="F35" s="79"/>
      <c r="G35" s="30"/>
      <c r="H35" s="30"/>
      <c r="Z35" s="30"/>
      <c r="AA35" s="30"/>
      <c r="AB35" s="30"/>
    </row>
    <row r="36" spans="1:28" ht="15">
      <c r="A36" s="100" t="s">
        <v>168</v>
      </c>
      <c r="B36" s="14">
        <v>8131</v>
      </c>
      <c r="C36" s="10"/>
      <c r="D36" s="14">
        <v>4170</v>
      </c>
      <c r="E36" s="10"/>
      <c r="F36" s="52">
        <v>29683</v>
      </c>
      <c r="G36" s="10"/>
      <c r="H36" s="14">
        <v>12978</v>
      </c>
      <c r="Z36" s="30"/>
      <c r="AA36" s="30"/>
      <c r="AB36" s="30"/>
    </row>
    <row r="37" spans="1:28" ht="15">
      <c r="A37" s="100"/>
      <c r="B37" s="10"/>
      <c r="C37" s="10"/>
      <c r="D37" s="10"/>
      <c r="E37" s="10"/>
      <c r="F37" s="75"/>
      <c r="G37" s="10"/>
      <c r="H37" s="10"/>
      <c r="Z37" s="30"/>
      <c r="AA37" s="30"/>
      <c r="AB37" s="30"/>
    </row>
    <row r="38" spans="1:28" s="83" customFormat="1" ht="15">
      <c r="A38" s="100" t="s">
        <v>329</v>
      </c>
      <c r="B38" s="10"/>
      <c r="C38" s="10"/>
      <c r="D38" s="10"/>
      <c r="E38" s="10"/>
      <c r="F38" s="75"/>
      <c r="G38" s="10"/>
      <c r="H38" s="10"/>
      <c r="Z38" s="30"/>
      <c r="AA38" s="30"/>
      <c r="AB38" s="30"/>
    </row>
    <row r="39" spans="1:28" s="83" customFormat="1" ht="15">
      <c r="A39" s="3" t="s">
        <v>231</v>
      </c>
      <c r="B39" s="10"/>
      <c r="C39" s="10"/>
      <c r="D39" s="10"/>
      <c r="E39" s="10"/>
      <c r="F39" s="75"/>
      <c r="G39" s="10"/>
      <c r="H39" s="10"/>
      <c r="O39" s="83" t="s">
        <v>286</v>
      </c>
      <c r="P39" s="83" t="s">
        <v>287</v>
      </c>
      <c r="Q39" s="83" t="s">
        <v>282</v>
      </c>
      <c r="R39" s="83" t="s">
        <v>284</v>
      </c>
      <c r="S39" s="83" t="s">
        <v>285</v>
      </c>
      <c r="T39" s="83" t="s">
        <v>288</v>
      </c>
      <c r="U39" s="83" t="s">
        <v>53</v>
      </c>
      <c r="Z39" s="30"/>
      <c r="AA39" s="30"/>
      <c r="AB39" s="30"/>
    </row>
    <row r="40" spans="1:28" s="83" customFormat="1" ht="15">
      <c r="A40" s="3" t="s">
        <v>232</v>
      </c>
      <c r="B40" s="14">
        <v>-6299</v>
      </c>
      <c r="C40" s="10"/>
      <c r="D40" s="14">
        <v>-5508</v>
      </c>
      <c r="E40" s="10"/>
      <c r="F40" s="52">
        <v>-11105</v>
      </c>
      <c r="G40" s="10"/>
      <c r="H40" s="14">
        <v>-10260</v>
      </c>
      <c r="I40" s="172"/>
      <c r="K40" s="172"/>
      <c r="M40" s="83" t="s">
        <v>283</v>
      </c>
      <c r="N40"/>
      <c r="O40" s="150">
        <f>'EQ'!B18</f>
        <v>136267</v>
      </c>
      <c r="P40" s="150">
        <f>'EQ'!C18</f>
        <v>2513</v>
      </c>
      <c r="Q40" s="150">
        <f>'EQ'!D18</f>
        <v>-17745</v>
      </c>
      <c r="R40" s="150">
        <f>'EQ'!E18</f>
        <v>150513</v>
      </c>
      <c r="S40" s="150">
        <f>SUM(O40:R40)</f>
        <v>271548</v>
      </c>
      <c r="T40" s="150">
        <f>'EQ'!G18</f>
        <v>26381</v>
      </c>
      <c r="U40" s="31">
        <f>S40+T40</f>
        <v>297929</v>
      </c>
      <c r="Z40" s="30"/>
      <c r="AA40" s="30"/>
      <c r="AB40" s="30"/>
    </row>
    <row r="41" spans="1:28" s="83" customFormat="1" ht="15">
      <c r="A41" s="100"/>
      <c r="B41" s="10"/>
      <c r="C41" s="10"/>
      <c r="D41" s="10"/>
      <c r="E41" s="10"/>
      <c r="F41" s="75"/>
      <c r="G41" s="10"/>
      <c r="H41" s="10"/>
      <c r="M41" s="83" t="s">
        <v>280</v>
      </c>
      <c r="N41"/>
      <c r="O41" s="173"/>
      <c r="P41" s="174"/>
      <c r="Q41" s="174"/>
      <c r="R41" s="174">
        <f>F65</f>
        <v>22431</v>
      </c>
      <c r="S41" s="174">
        <f>SUM(O41:R41)</f>
        <v>22431</v>
      </c>
      <c r="T41" s="174">
        <f>F66</f>
        <v>7252</v>
      </c>
      <c r="U41" s="175">
        <f>S41+T41</f>
        <v>29683</v>
      </c>
      <c r="Z41" s="30"/>
      <c r="AA41" s="30"/>
      <c r="AB41" s="30"/>
    </row>
    <row r="42" spans="1:28" s="83" customFormat="1" ht="15">
      <c r="A42" s="100" t="s">
        <v>328</v>
      </c>
      <c r="B42" s="10"/>
      <c r="C42" s="10"/>
      <c r="D42" s="10"/>
      <c r="E42" s="10"/>
      <c r="F42" s="75"/>
      <c r="G42" s="10"/>
      <c r="H42" s="10"/>
      <c r="M42" s="83" t="s">
        <v>281</v>
      </c>
      <c r="N42"/>
      <c r="O42" s="176"/>
      <c r="P42" s="151"/>
      <c r="Q42" s="151">
        <f>-2632</f>
        <v>-2632</v>
      </c>
      <c r="R42" s="151"/>
      <c r="S42" s="151">
        <f>SUM(O42:R42)</f>
        <v>-2632</v>
      </c>
      <c r="T42" s="151">
        <v>-1751</v>
      </c>
      <c r="U42" s="177">
        <f>S42+T42</f>
        <v>-4383</v>
      </c>
      <c r="W42" s="179">
        <f>T42/U42</f>
        <v>0.39949806068902577</v>
      </c>
      <c r="Z42" s="30"/>
      <c r="AA42" s="30"/>
      <c r="AB42" s="30"/>
    </row>
    <row r="43" spans="1:28" s="83" customFormat="1" ht="15.75" thickBot="1">
      <c r="A43" s="100" t="s">
        <v>233</v>
      </c>
      <c r="B43" s="108">
        <v>1832</v>
      </c>
      <c r="C43" s="10"/>
      <c r="D43" s="108">
        <v>-1338</v>
      </c>
      <c r="E43" s="10"/>
      <c r="F43" s="229">
        <v>18578</v>
      </c>
      <c r="G43" s="10"/>
      <c r="H43" s="108">
        <v>2718</v>
      </c>
      <c r="M43" s="83" t="s">
        <v>290</v>
      </c>
      <c r="N43"/>
      <c r="O43" s="31">
        <f>SUM(O41:O42)</f>
        <v>0</v>
      </c>
      <c r="P43" s="31">
        <f aca="true" t="shared" si="0" ref="P43:U43">SUM(P41:P42)</f>
        <v>0</v>
      </c>
      <c r="Q43" s="31">
        <f t="shared" si="0"/>
        <v>-2632</v>
      </c>
      <c r="R43" s="31">
        <f t="shared" si="0"/>
        <v>22431</v>
      </c>
      <c r="S43" s="31">
        <f t="shared" si="0"/>
        <v>19799</v>
      </c>
      <c r="T43" s="31">
        <f t="shared" si="0"/>
        <v>5501</v>
      </c>
      <c r="U43" s="31">
        <f t="shared" si="0"/>
        <v>25300</v>
      </c>
      <c r="Z43" s="30"/>
      <c r="AA43" s="30"/>
      <c r="AB43" s="30"/>
    </row>
    <row r="44" spans="1:28" s="83" customFormat="1" ht="15">
      <c r="A44" s="3"/>
      <c r="B44" s="3"/>
      <c r="C44" s="3"/>
      <c r="D44" s="3"/>
      <c r="E44" s="3"/>
      <c r="F44" s="68"/>
      <c r="G44" s="3"/>
      <c r="H44" s="3"/>
      <c r="Z44" s="311"/>
      <c r="AA44" s="311"/>
      <c r="AB44" s="311"/>
    </row>
    <row r="45" spans="1:28" s="83" customFormat="1" ht="15">
      <c r="A45" s="3"/>
      <c r="B45" s="3"/>
      <c r="C45" s="3"/>
      <c r="D45" s="3"/>
      <c r="E45" s="3"/>
      <c r="F45" s="68"/>
      <c r="G45" s="3"/>
      <c r="H45" s="3"/>
      <c r="Z45" s="13"/>
      <c r="AA45" s="13"/>
      <c r="AB45" s="13"/>
    </row>
    <row r="46" spans="1:28" s="83" customFormat="1" ht="15">
      <c r="A46" s="3"/>
      <c r="B46" s="3"/>
      <c r="C46" s="3"/>
      <c r="D46" s="3"/>
      <c r="E46" s="3"/>
      <c r="F46" s="68"/>
      <c r="G46" s="3"/>
      <c r="H46" s="3"/>
      <c r="Z46" s="13"/>
      <c r="AA46" s="13"/>
      <c r="AB46" s="13"/>
    </row>
    <row r="47" spans="1:28" s="83" customFormat="1" ht="15">
      <c r="A47" s="3"/>
      <c r="B47" s="3"/>
      <c r="C47" s="3"/>
      <c r="D47" s="3"/>
      <c r="E47" s="3"/>
      <c r="F47" s="68"/>
      <c r="G47" s="3"/>
      <c r="H47" s="3"/>
      <c r="Z47" s="13"/>
      <c r="AA47" s="13"/>
      <c r="AB47" s="13"/>
    </row>
    <row r="48" spans="1:28" s="83" customFormat="1" ht="15">
      <c r="A48" s="3"/>
      <c r="B48" s="3"/>
      <c r="C48" s="3"/>
      <c r="D48" s="3"/>
      <c r="E48" s="3"/>
      <c r="F48" s="3"/>
      <c r="G48" s="3"/>
      <c r="H48" s="3"/>
      <c r="Z48" s="13"/>
      <c r="AA48" s="13"/>
      <c r="AB48" s="13"/>
    </row>
    <row r="49" spans="1:28" s="83" customFormat="1" ht="15">
      <c r="A49" s="3"/>
      <c r="B49" s="3"/>
      <c r="C49" s="3"/>
      <c r="D49" s="3"/>
      <c r="E49" s="3"/>
      <c r="F49" s="3"/>
      <c r="G49" s="3"/>
      <c r="H49" s="3"/>
      <c r="Z49" s="13"/>
      <c r="AA49" s="13"/>
      <c r="AB49" s="13"/>
    </row>
    <row r="50" spans="1:28" s="83" customFormat="1" ht="15">
      <c r="A50" s="3"/>
      <c r="B50" s="3"/>
      <c r="C50" s="3"/>
      <c r="D50" s="3"/>
      <c r="E50" s="3"/>
      <c r="F50" s="3"/>
      <c r="G50" s="3"/>
      <c r="H50" s="3"/>
      <c r="Z50" s="13"/>
      <c r="AA50" s="13"/>
      <c r="AB50" s="13"/>
    </row>
    <row r="51" spans="1:28" s="83" customFormat="1" ht="11.25" customHeight="1">
      <c r="A51" s="3"/>
      <c r="B51" s="3"/>
      <c r="C51" s="3"/>
      <c r="D51" s="3"/>
      <c r="E51" s="3"/>
      <c r="F51" s="3"/>
      <c r="G51" s="3"/>
      <c r="H51" s="3"/>
      <c r="Z51" s="13"/>
      <c r="AA51" s="13"/>
      <c r="AB51" s="13"/>
    </row>
    <row r="52" spans="1:28" s="83" customFormat="1" ht="15.75" customHeight="1">
      <c r="A52" s="322" t="s">
        <v>235</v>
      </c>
      <c r="B52" s="322"/>
      <c r="C52" s="322"/>
      <c r="D52" s="322"/>
      <c r="E52" s="322"/>
      <c r="F52" s="322"/>
      <c r="G52" s="322"/>
      <c r="H52" s="322"/>
      <c r="Z52" s="13"/>
      <c r="AA52" s="13"/>
      <c r="AB52" s="13"/>
    </row>
    <row r="53" spans="1:28" s="83" customFormat="1" ht="15.75" thickBot="1">
      <c r="A53" s="323"/>
      <c r="B53" s="323"/>
      <c r="C53" s="323"/>
      <c r="D53" s="323"/>
      <c r="E53" s="323"/>
      <c r="F53" s="323"/>
      <c r="G53" s="323"/>
      <c r="H53" s="323"/>
      <c r="Z53" s="13"/>
      <c r="AA53" s="13"/>
      <c r="AB53" s="13"/>
    </row>
    <row r="54" spans="13:21" s="83" customFormat="1" ht="15">
      <c r="M54" s="83" t="s">
        <v>280</v>
      </c>
      <c r="O54" s="173">
        <v>0</v>
      </c>
      <c r="P54" s="174">
        <v>0</v>
      </c>
      <c r="Q54" s="174">
        <v>0</v>
      </c>
      <c r="R54" s="174">
        <v>6424</v>
      </c>
      <c r="S54" s="174">
        <f>SUM(O54:R54)</f>
        <v>6424</v>
      </c>
      <c r="T54" s="174">
        <v>-196</v>
      </c>
      <c r="U54" s="175">
        <f>S54+T54</f>
        <v>6228</v>
      </c>
    </row>
    <row r="55" spans="1:21" s="83" customFormat="1" ht="15">
      <c r="A55" s="325" t="str">
        <f>A7&amp;" (CONT'D)"</f>
        <v>CONDENSED CONSOLIDATED STATEMENT OF COMPREHENSIVE INCOME (CONT'D)</v>
      </c>
      <c r="B55" s="325"/>
      <c r="C55" s="325"/>
      <c r="D55" s="325"/>
      <c r="E55" s="325"/>
      <c r="F55" s="325"/>
      <c r="G55" s="325"/>
      <c r="H55" s="325"/>
      <c r="M55" s="83" t="s">
        <v>281</v>
      </c>
      <c r="O55" s="176"/>
      <c r="P55" s="151"/>
      <c r="Q55" s="151">
        <v>-966</v>
      </c>
      <c r="R55" s="151"/>
      <c r="S55" s="151">
        <f>SUM(O55:R55)</f>
        <v>-966</v>
      </c>
      <c r="T55" s="151">
        <v>-644</v>
      </c>
      <c r="U55" s="177">
        <f>S55+T55</f>
        <v>-1610</v>
      </c>
    </row>
    <row r="56" spans="1:21" s="83" customFormat="1" ht="15">
      <c r="A56" s="325" t="str">
        <f>A8</f>
        <v>FOR THE NINE MONTHS ENDED 31 MARCH 2011 - UNAUDITED</v>
      </c>
      <c r="B56" s="325"/>
      <c r="C56" s="325"/>
      <c r="D56" s="325"/>
      <c r="E56" s="325"/>
      <c r="F56" s="325"/>
      <c r="G56" s="325"/>
      <c r="H56" s="325"/>
      <c r="M56" s="83" t="s">
        <v>290</v>
      </c>
      <c r="O56" s="31">
        <f aca="true" t="shared" si="1" ref="O56:U56">SUM(O54:O55)</f>
        <v>0</v>
      </c>
      <c r="P56" s="31">
        <f t="shared" si="1"/>
        <v>0</v>
      </c>
      <c r="Q56" s="31">
        <f t="shared" si="1"/>
        <v>-966</v>
      </c>
      <c r="R56" s="31">
        <f t="shared" si="1"/>
        <v>6424</v>
      </c>
      <c r="S56" s="31">
        <f t="shared" si="1"/>
        <v>5458</v>
      </c>
      <c r="T56" s="31">
        <f t="shared" si="1"/>
        <v>-840</v>
      </c>
      <c r="U56" s="31">
        <f t="shared" si="1"/>
        <v>4618</v>
      </c>
    </row>
    <row r="57" spans="1:8" s="83" customFormat="1" ht="15">
      <c r="A57" s="100"/>
      <c r="B57" s="3"/>
      <c r="C57" s="3"/>
      <c r="D57" s="4"/>
      <c r="E57" s="3"/>
      <c r="F57" s="4"/>
      <c r="G57" s="3"/>
      <c r="H57" s="4"/>
    </row>
    <row r="58" spans="1:21" s="83" customFormat="1" ht="15.75" thickBot="1">
      <c r="A58" s="3"/>
      <c r="B58" s="3"/>
      <c r="C58" s="3"/>
      <c r="D58" s="3"/>
      <c r="E58" s="3"/>
      <c r="F58" s="3"/>
      <c r="G58" s="3"/>
      <c r="H58" s="3"/>
      <c r="M58" s="83" t="s">
        <v>289</v>
      </c>
      <c r="O58" s="178" t="e">
        <f>#REF!+O56</f>
        <v>#REF!</v>
      </c>
      <c r="P58" s="178" t="e">
        <f>#REF!+P56</f>
        <v>#REF!</v>
      </c>
      <c r="Q58" s="178" t="e">
        <f>#REF!+Q56</f>
        <v>#REF!</v>
      </c>
      <c r="R58" s="178" t="e">
        <f>#REF!+R56</f>
        <v>#REF!</v>
      </c>
      <c r="S58" s="178" t="e">
        <f>#REF!+S56</f>
        <v>#REF!</v>
      </c>
      <c r="T58" s="178" t="e">
        <f>#REF!+T56</f>
        <v>#REF!</v>
      </c>
      <c r="U58" s="178" t="e">
        <f>#REF!+U56</f>
        <v>#REF!</v>
      </c>
    </row>
    <row r="59" spans="1:29" s="83" customFormat="1" ht="15.75" thickTop="1">
      <c r="A59" s="100"/>
      <c r="B59" s="324" t="s">
        <v>264</v>
      </c>
      <c r="C59" s="324"/>
      <c r="D59" s="324"/>
      <c r="E59" s="3"/>
      <c r="F59" s="324" t="s">
        <v>265</v>
      </c>
      <c r="G59" s="324"/>
      <c r="H59" s="324"/>
      <c r="Y59" s="13"/>
      <c r="Z59" s="326"/>
      <c r="AA59" s="326"/>
      <c r="AB59" s="326"/>
      <c r="AC59" s="13"/>
    </row>
    <row r="60" spans="1:29" s="27" customFormat="1" ht="15">
      <c r="A60" s="124"/>
      <c r="B60" s="324" t="str">
        <f>B12</f>
        <v>3 months ended</v>
      </c>
      <c r="C60" s="324"/>
      <c r="D60" s="324"/>
      <c r="E60" s="97"/>
      <c r="F60" s="324" t="str">
        <f>F12</f>
        <v>9 months ended</v>
      </c>
      <c r="G60" s="324"/>
      <c r="H60" s="324"/>
      <c r="Y60" s="312"/>
      <c r="Z60" s="326"/>
      <c r="AA60" s="326"/>
      <c r="AB60" s="326"/>
      <c r="AC60" s="312"/>
    </row>
    <row r="61" spans="1:29" s="27" customFormat="1" ht="15">
      <c r="A61" s="100"/>
      <c r="B61" s="97" t="str">
        <f>B13</f>
        <v>31.3.11</v>
      </c>
      <c r="C61" s="97"/>
      <c r="D61" s="187" t="str">
        <f>D13</f>
        <v>31.3.10</v>
      </c>
      <c r="E61" s="97"/>
      <c r="F61" s="187" t="str">
        <f>F13</f>
        <v>31.3.11</v>
      </c>
      <c r="G61" s="97"/>
      <c r="H61" s="187" t="str">
        <f>H13</f>
        <v>31.3.10</v>
      </c>
      <c r="Y61" s="312"/>
      <c r="Z61" s="308"/>
      <c r="AA61" s="308"/>
      <c r="AB61" s="308"/>
      <c r="AC61" s="312"/>
    </row>
    <row r="62" spans="1:29" s="27" customFormat="1" ht="15">
      <c r="A62" s="124"/>
      <c r="B62" s="97" t="s">
        <v>18</v>
      </c>
      <c r="C62" s="100"/>
      <c r="D62" s="97" t="s">
        <v>18</v>
      </c>
      <c r="E62" s="100"/>
      <c r="F62" s="97" t="s">
        <v>18</v>
      </c>
      <c r="G62" s="100"/>
      <c r="H62" s="97" t="s">
        <v>18</v>
      </c>
      <c r="Y62" s="312"/>
      <c r="Z62" s="308"/>
      <c r="AA62" s="309"/>
      <c r="AB62" s="308"/>
      <c r="AC62" s="312"/>
    </row>
    <row r="63" spans="1:29" s="27" customFormat="1" ht="15">
      <c r="A63" s="124"/>
      <c r="B63" s="97"/>
      <c r="C63" s="100"/>
      <c r="D63" s="97"/>
      <c r="E63" s="100"/>
      <c r="F63" s="97"/>
      <c r="G63" s="100"/>
      <c r="H63" s="97"/>
      <c r="Y63" s="312"/>
      <c r="Z63" s="308"/>
      <c r="AA63" s="309"/>
      <c r="AB63" s="308"/>
      <c r="AC63" s="312"/>
    </row>
    <row r="64" spans="1:29" ht="15">
      <c r="A64" s="110" t="s">
        <v>237</v>
      </c>
      <c r="B64" s="30"/>
      <c r="C64" s="30"/>
      <c r="D64" s="30"/>
      <c r="E64" s="30"/>
      <c r="F64" s="30"/>
      <c r="G64" s="30"/>
      <c r="H64" s="30"/>
      <c r="Y64" s="13"/>
      <c r="Z64" s="30"/>
      <c r="AA64" s="30"/>
      <c r="AB64" s="30"/>
      <c r="AC64" s="13"/>
    </row>
    <row r="65" spans="1:29" ht="15">
      <c r="A65" s="111" t="s">
        <v>366</v>
      </c>
      <c r="B65" s="30">
        <v>5660</v>
      </c>
      <c r="C65" s="30"/>
      <c r="D65" s="30">
        <v>4569</v>
      </c>
      <c r="E65" s="30"/>
      <c r="F65" s="79">
        <v>22431</v>
      </c>
      <c r="G65" s="30"/>
      <c r="H65" s="30">
        <v>13895</v>
      </c>
      <c r="Y65" s="13"/>
      <c r="Z65" s="30"/>
      <c r="AA65" s="30"/>
      <c r="AB65" s="30"/>
      <c r="AC65" s="13"/>
    </row>
    <row r="66" spans="1:29" ht="15">
      <c r="A66" s="111" t="s">
        <v>238</v>
      </c>
      <c r="B66" s="112">
        <v>2471</v>
      </c>
      <c r="C66" s="112"/>
      <c r="D66" s="112">
        <v>-399</v>
      </c>
      <c r="E66" s="112"/>
      <c r="F66" s="230">
        <v>7252</v>
      </c>
      <c r="G66" s="112"/>
      <c r="H66" s="112">
        <v>-917</v>
      </c>
      <c r="Y66" s="13"/>
      <c r="Z66" s="112"/>
      <c r="AA66" s="112"/>
      <c r="AB66" s="112"/>
      <c r="AC66" s="13"/>
    </row>
    <row r="67" spans="1:29" ht="15">
      <c r="A67" s="100"/>
      <c r="B67" s="116"/>
      <c r="C67" s="30"/>
      <c r="D67" s="117"/>
      <c r="E67" s="30"/>
      <c r="F67" s="231"/>
      <c r="G67" s="30"/>
      <c r="H67" s="116"/>
      <c r="Y67" s="13"/>
      <c r="Z67" s="30"/>
      <c r="AA67" s="30"/>
      <c r="AB67" s="30"/>
      <c r="AC67" s="13"/>
    </row>
    <row r="68" spans="1:29" ht="15.75" thickBot="1">
      <c r="A68" s="110" t="s">
        <v>168</v>
      </c>
      <c r="B68" s="108">
        <v>8131</v>
      </c>
      <c r="C68" s="30"/>
      <c r="D68" s="108">
        <v>4170</v>
      </c>
      <c r="E68" s="30"/>
      <c r="F68" s="229">
        <v>29683</v>
      </c>
      <c r="G68" s="30"/>
      <c r="H68" s="108">
        <v>12978</v>
      </c>
      <c r="Y68" s="13"/>
      <c r="Z68" s="30"/>
      <c r="AA68" s="30"/>
      <c r="AB68" s="30"/>
      <c r="AC68" s="13"/>
    </row>
    <row r="69" spans="1:29" ht="15">
      <c r="A69" s="100"/>
      <c r="B69" s="30"/>
      <c r="C69" s="30"/>
      <c r="D69" s="30"/>
      <c r="E69" s="30"/>
      <c r="F69" s="79"/>
      <c r="G69" s="30"/>
      <c r="H69" s="30"/>
      <c r="Y69" s="13"/>
      <c r="Z69" s="30"/>
      <c r="AA69" s="30"/>
      <c r="AB69" s="30"/>
      <c r="AC69" s="13"/>
    </row>
    <row r="70" spans="1:29" s="83" customFormat="1" ht="15">
      <c r="A70" s="110" t="s">
        <v>330</v>
      </c>
      <c r="B70" s="120"/>
      <c r="C70" s="120"/>
      <c r="D70" s="120"/>
      <c r="E70" s="120"/>
      <c r="F70" s="32"/>
      <c r="G70" s="120"/>
      <c r="H70" s="120"/>
      <c r="J70" s="115"/>
      <c r="Y70" s="13"/>
      <c r="Z70" s="122"/>
      <c r="AA70" s="122"/>
      <c r="AB70" s="122"/>
      <c r="AC70" s="13"/>
    </row>
    <row r="71" spans="1:29" s="83" customFormat="1" ht="15">
      <c r="A71" s="111" t="s">
        <v>366</v>
      </c>
      <c r="B71" s="120">
        <v>1879</v>
      </c>
      <c r="C71" s="120"/>
      <c r="D71" s="120">
        <v>1264</v>
      </c>
      <c r="E71" s="120"/>
      <c r="F71" s="32">
        <v>15765</v>
      </c>
      <c r="G71" s="120"/>
      <c r="H71" s="120">
        <v>7739</v>
      </c>
      <c r="J71" s="114"/>
      <c r="Y71" s="13"/>
      <c r="Z71" s="122"/>
      <c r="AA71" s="122"/>
      <c r="AB71" s="122"/>
      <c r="AC71" s="13"/>
    </row>
    <row r="72" spans="1:29" s="50" customFormat="1" ht="15">
      <c r="A72" s="138" t="s">
        <v>238</v>
      </c>
      <c r="B72" s="32">
        <v>-47</v>
      </c>
      <c r="C72" s="32"/>
      <c r="D72" s="32">
        <v>-2602</v>
      </c>
      <c r="E72" s="32"/>
      <c r="F72" s="32">
        <v>2813</v>
      </c>
      <c r="G72" s="32"/>
      <c r="H72" s="32">
        <v>-5021</v>
      </c>
      <c r="J72" s="200"/>
      <c r="X72" s="63"/>
      <c r="Y72" s="313"/>
      <c r="Z72" s="198"/>
      <c r="AA72" s="198"/>
      <c r="AB72" s="198"/>
      <c r="AC72" s="313"/>
    </row>
    <row r="73" spans="1:29" s="83" customFormat="1" ht="9.75" customHeight="1">
      <c r="A73" s="111"/>
      <c r="B73" s="121"/>
      <c r="C73" s="120"/>
      <c r="D73" s="121"/>
      <c r="E73" s="120"/>
      <c r="F73" s="117"/>
      <c r="G73" s="120"/>
      <c r="H73" s="121"/>
      <c r="J73" s="114"/>
      <c r="Y73" s="13"/>
      <c r="Z73" s="122"/>
      <c r="AA73" s="122"/>
      <c r="AB73" s="122"/>
      <c r="AC73" s="13"/>
    </row>
    <row r="74" spans="1:29" s="83" customFormat="1" ht="15">
      <c r="A74" s="110" t="s">
        <v>367</v>
      </c>
      <c r="B74" s="122"/>
      <c r="C74" s="120"/>
      <c r="D74" s="122"/>
      <c r="E74" s="120"/>
      <c r="F74" s="198"/>
      <c r="G74" s="120"/>
      <c r="H74" s="122"/>
      <c r="J74" s="114"/>
      <c r="Y74" s="13"/>
      <c r="Z74" s="122"/>
      <c r="AA74" s="122"/>
      <c r="AB74" s="122"/>
      <c r="AC74" s="13"/>
    </row>
    <row r="75" spans="1:29" s="83" customFormat="1" ht="15.75" thickBot="1">
      <c r="A75" s="110" t="s">
        <v>234</v>
      </c>
      <c r="B75" s="123">
        <v>1832</v>
      </c>
      <c r="C75" s="120"/>
      <c r="D75" s="123">
        <v>-1338</v>
      </c>
      <c r="E75" s="120"/>
      <c r="F75" s="232">
        <v>18578</v>
      </c>
      <c r="G75" s="120"/>
      <c r="H75" s="123">
        <v>2718</v>
      </c>
      <c r="J75" s="114"/>
      <c r="Y75" s="13"/>
      <c r="Z75" s="122"/>
      <c r="AA75" s="122"/>
      <c r="AB75" s="122"/>
      <c r="AC75" s="13"/>
    </row>
    <row r="76" spans="1:29" s="83" customFormat="1" ht="15">
      <c r="A76" s="110"/>
      <c r="B76" s="119"/>
      <c r="C76" s="119"/>
      <c r="D76" s="119"/>
      <c r="E76" s="119"/>
      <c r="F76" s="233"/>
      <c r="G76" s="119"/>
      <c r="H76" s="119"/>
      <c r="J76" s="114"/>
      <c r="Y76" s="13"/>
      <c r="Z76" s="314"/>
      <c r="AA76" s="314"/>
      <c r="AB76" s="314"/>
      <c r="AC76" s="13"/>
    </row>
    <row r="77" spans="1:29" s="83" customFormat="1" ht="15">
      <c r="A77" s="110" t="s">
        <v>239</v>
      </c>
      <c r="B77" s="119"/>
      <c r="C77" s="119"/>
      <c r="D77" s="119"/>
      <c r="E77" s="119"/>
      <c r="F77" s="233"/>
      <c r="G77" s="119"/>
      <c r="H77" s="119"/>
      <c r="J77" s="13"/>
      <c r="Y77" s="13"/>
      <c r="Z77" s="314"/>
      <c r="AA77" s="314"/>
      <c r="AB77" s="314"/>
      <c r="AC77" s="13"/>
    </row>
    <row r="78" spans="1:29" s="83" customFormat="1" ht="15.75" thickBot="1">
      <c r="A78" s="110" t="s">
        <v>368</v>
      </c>
      <c r="B78" s="118">
        <v>2.0768050958779454</v>
      </c>
      <c r="C78" s="119"/>
      <c r="D78" s="118">
        <v>1.676488071213133</v>
      </c>
      <c r="E78" s="119"/>
      <c r="F78" s="234">
        <v>8.230532704176358</v>
      </c>
      <c r="G78" s="119"/>
      <c r="H78" s="118">
        <v>5.098446432371741</v>
      </c>
      <c r="J78" s="13"/>
      <c r="Y78" s="13"/>
      <c r="Z78" s="314"/>
      <c r="AA78" s="314"/>
      <c r="AB78" s="314"/>
      <c r="AC78" s="13"/>
    </row>
    <row r="79" spans="1:29" s="83" customFormat="1" ht="15">
      <c r="A79" s="111"/>
      <c r="B79" s="111"/>
      <c r="C79" s="111"/>
      <c r="D79" s="111"/>
      <c r="E79" s="111"/>
      <c r="F79" s="138"/>
      <c r="G79" s="111"/>
      <c r="H79" s="111"/>
      <c r="J79" s="13"/>
      <c r="Y79" s="13"/>
      <c r="Z79" s="315"/>
      <c r="AA79" s="315"/>
      <c r="AB79" s="315"/>
      <c r="AC79" s="13"/>
    </row>
    <row r="80" spans="1:29" ht="15">
      <c r="A80" s="59"/>
      <c r="B80" s="113"/>
      <c r="C80" s="113"/>
      <c r="D80" s="113"/>
      <c r="E80" s="113"/>
      <c r="F80" s="235"/>
      <c r="G80" s="113"/>
      <c r="H80" s="113"/>
      <c r="Y80" s="13"/>
      <c r="Z80" s="13"/>
      <c r="AA80" s="13"/>
      <c r="AB80" s="13"/>
      <c r="AC80" s="13"/>
    </row>
    <row r="81" spans="1:29" ht="15">
      <c r="A81" s="3"/>
      <c r="B81" s="3"/>
      <c r="C81" s="3"/>
      <c r="D81" s="3"/>
      <c r="E81" s="3"/>
      <c r="F81" s="68"/>
      <c r="G81" s="3"/>
      <c r="H81" s="3"/>
      <c r="Y81" s="13"/>
      <c r="Z81" s="13"/>
      <c r="AA81" s="13"/>
      <c r="AB81" s="13"/>
      <c r="AC81" s="13"/>
    </row>
    <row r="82" spans="1:29" ht="15">
      <c r="A82" s="3"/>
      <c r="B82" s="3"/>
      <c r="C82" s="3"/>
      <c r="D82" s="3"/>
      <c r="E82" s="3"/>
      <c r="F82" s="68"/>
      <c r="G82" s="3"/>
      <c r="H82" s="3"/>
      <c r="Y82" s="13"/>
      <c r="Z82" s="13"/>
      <c r="AA82" s="13"/>
      <c r="AB82" s="13"/>
      <c r="AC82" s="13"/>
    </row>
    <row r="83" spans="1:8" s="83" customFormat="1" ht="15">
      <c r="A83" s="3"/>
      <c r="B83" s="3"/>
      <c r="C83" s="3"/>
      <c r="D83" s="3"/>
      <c r="E83" s="3"/>
      <c r="F83" s="68"/>
      <c r="G83" s="3"/>
      <c r="H83" s="3"/>
    </row>
    <row r="84" spans="1:8" s="83" customFormat="1" ht="15">
      <c r="A84" s="3"/>
      <c r="B84" s="3"/>
      <c r="C84" s="3"/>
      <c r="D84" s="3"/>
      <c r="E84" s="3"/>
      <c r="F84" s="68"/>
      <c r="G84" s="3"/>
      <c r="H84" s="3"/>
    </row>
    <row r="85" spans="1:8" s="83" customFormat="1" ht="15">
      <c r="A85" s="3"/>
      <c r="B85" s="3"/>
      <c r="C85" s="3"/>
      <c r="D85" s="3"/>
      <c r="E85" s="3"/>
      <c r="F85" s="68"/>
      <c r="G85" s="3"/>
      <c r="H85" s="3"/>
    </row>
    <row r="86" spans="1:8" s="83" customFormat="1" ht="15">
      <c r="A86" s="3"/>
      <c r="B86" s="3"/>
      <c r="C86" s="3"/>
      <c r="D86" s="3"/>
      <c r="E86" s="3"/>
      <c r="F86" s="68"/>
      <c r="G86" s="3"/>
      <c r="H86" s="3"/>
    </row>
    <row r="87" spans="1:8" s="83" customFormat="1" ht="15">
      <c r="A87" s="3"/>
      <c r="B87" s="3"/>
      <c r="C87" s="3"/>
      <c r="D87" s="3"/>
      <c r="E87" s="3"/>
      <c r="F87" s="68"/>
      <c r="G87" s="3"/>
      <c r="H87" s="3"/>
    </row>
    <row r="88" spans="1:8" s="83" customFormat="1" ht="15">
      <c r="A88" s="3"/>
      <c r="B88" s="3"/>
      <c r="C88" s="3"/>
      <c r="D88" s="3"/>
      <c r="E88" s="3"/>
      <c r="F88" s="68"/>
      <c r="G88" s="3"/>
      <c r="H88" s="3"/>
    </row>
    <row r="89" spans="1:8" s="83" customFormat="1" ht="15">
      <c r="A89" s="3"/>
      <c r="B89" s="3"/>
      <c r="C89" s="3"/>
      <c r="D89" s="3"/>
      <c r="E89" s="3"/>
      <c r="F89" s="3"/>
      <c r="G89" s="3"/>
      <c r="H89" s="3"/>
    </row>
    <row r="90" spans="1:8" s="83" customFormat="1" ht="15">
      <c r="A90" s="3"/>
      <c r="B90" s="3"/>
      <c r="C90" s="3"/>
      <c r="D90" s="3"/>
      <c r="E90" s="3"/>
      <c r="F90" s="3"/>
      <c r="G90" s="3"/>
      <c r="H90" s="3"/>
    </row>
    <row r="91" spans="1:8" s="83" customFormat="1" ht="15">
      <c r="A91" s="3"/>
      <c r="B91" s="3"/>
      <c r="C91" s="3"/>
      <c r="D91" s="3"/>
      <c r="E91" s="3"/>
      <c r="F91" s="3"/>
      <c r="G91" s="3"/>
      <c r="H91" s="3"/>
    </row>
    <row r="92" spans="1:8" s="83" customFormat="1" ht="15">
      <c r="A92" s="3"/>
      <c r="B92" s="3"/>
      <c r="C92" s="3"/>
      <c r="D92" s="3"/>
      <c r="E92" s="3"/>
      <c r="F92" s="3"/>
      <c r="G92" s="3"/>
      <c r="H92" s="3"/>
    </row>
    <row r="93" spans="1:8" s="83" customFormat="1" ht="15">
      <c r="A93" s="3"/>
      <c r="B93" s="3"/>
      <c r="C93" s="3"/>
      <c r="D93" s="3"/>
      <c r="E93" s="3"/>
      <c r="F93" s="3"/>
      <c r="G93" s="3"/>
      <c r="H93" s="3"/>
    </row>
    <row r="94" spans="1:8" s="83" customFormat="1" ht="15">
      <c r="A94" s="3"/>
      <c r="B94" s="3"/>
      <c r="C94" s="3"/>
      <c r="D94" s="3"/>
      <c r="E94" s="3"/>
      <c r="F94" s="3"/>
      <c r="G94" s="3"/>
      <c r="H94" s="3"/>
    </row>
    <row r="95" spans="1:8" s="83" customFormat="1" ht="15">
      <c r="A95" s="3"/>
      <c r="B95" s="3"/>
      <c r="C95" s="3"/>
      <c r="D95" s="3"/>
      <c r="E95" s="3"/>
      <c r="F95" s="3"/>
      <c r="G95" s="3"/>
      <c r="H95" s="3"/>
    </row>
    <row r="96" spans="1:8" s="83" customFormat="1" ht="15">
      <c r="A96" s="3"/>
      <c r="B96" s="3"/>
      <c r="C96" s="3"/>
      <c r="D96" s="3"/>
      <c r="E96" s="3"/>
      <c r="F96" s="3"/>
      <c r="G96" s="3"/>
      <c r="H96" s="3"/>
    </row>
    <row r="97" spans="1:8" s="83" customFormat="1" ht="15">
      <c r="A97" s="3"/>
      <c r="B97" s="3"/>
      <c r="C97" s="3"/>
      <c r="D97" s="3"/>
      <c r="E97" s="3"/>
      <c r="F97" s="3"/>
      <c r="G97" s="3"/>
      <c r="H97" s="3"/>
    </row>
    <row r="98" spans="1:8" ht="15">
      <c r="A98" s="3"/>
      <c r="B98" s="3"/>
      <c r="C98" s="3"/>
      <c r="D98" s="3"/>
      <c r="E98" s="3"/>
      <c r="F98" s="3"/>
      <c r="G98" s="3"/>
      <c r="H98" s="3"/>
    </row>
    <row r="99" spans="1:8" ht="15">
      <c r="A99" s="3"/>
      <c r="B99" s="3"/>
      <c r="C99" s="3"/>
      <c r="D99" s="3"/>
      <c r="E99" s="3"/>
      <c r="F99" s="3"/>
      <c r="G99" s="3"/>
      <c r="H99" s="3"/>
    </row>
    <row r="100" spans="1:8" ht="15.75" customHeight="1">
      <c r="A100" s="322" t="s">
        <v>235</v>
      </c>
      <c r="B100" s="322"/>
      <c r="C100" s="322"/>
      <c r="D100" s="322"/>
      <c r="E100" s="322"/>
      <c r="F100" s="322"/>
      <c r="G100" s="322"/>
      <c r="H100" s="322"/>
    </row>
    <row r="101" spans="1:8" ht="15.75" thickBot="1">
      <c r="A101" s="323"/>
      <c r="B101" s="323"/>
      <c r="C101" s="323"/>
      <c r="D101" s="323"/>
      <c r="E101" s="323"/>
      <c r="F101" s="323"/>
      <c r="G101" s="323"/>
      <c r="H101" s="323"/>
    </row>
  </sheetData>
  <sheetProtection/>
  <mergeCells count="20">
    <mergeCell ref="B11:D11"/>
    <mergeCell ref="F11:H11"/>
    <mergeCell ref="Z11:AB11"/>
    <mergeCell ref="Z12:AB12"/>
    <mergeCell ref="Z59:AB59"/>
    <mergeCell ref="Z60:AB60"/>
    <mergeCell ref="A56:H56"/>
    <mergeCell ref="A52:H53"/>
    <mergeCell ref="B59:D59"/>
    <mergeCell ref="F59:H59"/>
    <mergeCell ref="A100:H101"/>
    <mergeCell ref="A4:H4"/>
    <mergeCell ref="B60:D60"/>
    <mergeCell ref="F60:H60"/>
    <mergeCell ref="A2:H3"/>
    <mergeCell ref="A55:H55"/>
    <mergeCell ref="B12:D12"/>
    <mergeCell ref="F12:H12"/>
    <mergeCell ref="A8:H8"/>
    <mergeCell ref="A7:H7"/>
  </mergeCells>
  <printOptions/>
  <pageMargins left="0.8" right="0.26" top="0.43" bottom="0.43" header="0.3" footer="0.19"/>
  <pageSetup firstPageNumber="2" useFirstPageNumber="1" horizontalDpi="600" verticalDpi="600" orientation="portrait" paperSize="9" scale="95" r:id="rId3"/>
  <headerFooter>
    <oddFooter>&amp;C1&amp;P</oddFooter>
  </headerFooter>
  <legacyDrawing r:id="rId2"/>
  <oleObjects>
    <oleObject progId="Word.Picture.8" shapeId="826483" r:id="rId1"/>
  </oleObjects>
</worksheet>
</file>

<file path=xl/worksheets/sheet3.xml><?xml version="1.0" encoding="utf-8"?>
<worksheet xmlns="http://schemas.openxmlformats.org/spreadsheetml/2006/main" xmlns:r="http://schemas.openxmlformats.org/officeDocument/2006/relationships">
  <dimension ref="A1:I50"/>
  <sheetViews>
    <sheetView zoomScale="115" zoomScaleNormal="115" zoomScaleSheetLayoutView="115" workbookViewId="0" topLeftCell="A16">
      <selection activeCell="B18" sqref="B18"/>
    </sheetView>
  </sheetViews>
  <sheetFormatPr defaultColWidth="9.00390625" defaultRowHeight="15.75"/>
  <cols>
    <col min="1" max="1" width="24.75390625" style="0" customWidth="1"/>
    <col min="2" max="2" width="8.625" style="0" customWidth="1"/>
    <col min="3" max="4" width="9.00390625" style="0" customWidth="1"/>
    <col min="5" max="5" width="9.875" style="0" bestFit="1" customWidth="1"/>
    <col min="6" max="8" width="8.625" style="0" customWidth="1"/>
  </cols>
  <sheetData>
    <row r="1" spans="1:4" s="83" customFormat="1" ht="19.5" customHeight="1">
      <c r="A1" s="6"/>
      <c r="B1" s="6"/>
      <c r="C1" s="6"/>
      <c r="D1" s="6"/>
    </row>
    <row r="2" spans="1:8" s="83" customFormat="1" ht="15.75" customHeight="1">
      <c r="A2" s="316" t="s">
        <v>266</v>
      </c>
      <c r="B2" s="316"/>
      <c r="C2" s="316"/>
      <c r="D2" s="316"/>
      <c r="E2" s="316"/>
      <c r="F2" s="316"/>
      <c r="G2" s="316"/>
      <c r="H2" s="316"/>
    </row>
    <row r="3" spans="1:8" s="83" customFormat="1" ht="15.75" customHeight="1">
      <c r="A3" s="316"/>
      <c r="B3" s="316"/>
      <c r="C3" s="316"/>
      <c r="D3" s="316"/>
      <c r="E3" s="316"/>
      <c r="F3" s="316"/>
      <c r="G3" s="316"/>
      <c r="H3" s="316"/>
    </row>
    <row r="4" spans="1:8" s="83" customFormat="1" ht="21">
      <c r="A4" s="317" t="s">
        <v>43</v>
      </c>
      <c r="B4" s="317"/>
      <c r="C4" s="317"/>
      <c r="D4" s="317"/>
      <c r="E4" s="317"/>
      <c r="F4" s="317"/>
      <c r="G4" s="317"/>
      <c r="H4" s="317"/>
    </row>
    <row r="5" s="83" customFormat="1" ht="15"/>
    <row r="6" spans="1:8" ht="15">
      <c r="A6" s="334" t="s">
        <v>301</v>
      </c>
      <c r="B6" s="334"/>
      <c r="C6" s="334"/>
      <c r="D6" s="334"/>
      <c r="E6" s="334"/>
      <c r="F6" s="334"/>
      <c r="G6" s="334"/>
      <c r="H6" s="334"/>
    </row>
    <row r="7" spans="1:8" s="83" customFormat="1" ht="15">
      <c r="A7" s="329" t="str">
        <f>'IS'!A8</f>
        <v>FOR THE NINE MONTHS ENDED 31 MARCH 2011 - UNAUDITED</v>
      </c>
      <c r="B7" s="329"/>
      <c r="C7" s="329"/>
      <c r="D7" s="329"/>
      <c r="E7" s="329"/>
      <c r="F7" s="329"/>
      <c r="G7" s="105"/>
      <c r="H7" s="105"/>
    </row>
    <row r="8" spans="1:8" s="83" customFormat="1" ht="15">
      <c r="A8" s="135"/>
      <c r="B8" s="135"/>
      <c r="C8" s="135"/>
      <c r="D8" s="135"/>
      <c r="E8" s="135"/>
      <c r="F8" s="135"/>
      <c r="G8" s="136"/>
      <c r="H8" s="136"/>
    </row>
    <row r="9" spans="1:8" s="83" customFormat="1" ht="15">
      <c r="A9" s="135"/>
      <c r="B9" s="135"/>
      <c r="C9" s="135"/>
      <c r="D9" s="135"/>
      <c r="E9" s="135"/>
      <c r="F9" s="135"/>
      <c r="G9" s="136"/>
      <c r="H9" s="136"/>
    </row>
    <row r="10" spans="1:8" ht="15">
      <c r="A10" s="15"/>
      <c r="B10" s="332" t="s">
        <v>279</v>
      </c>
      <c r="C10" s="333"/>
      <c r="D10" s="333"/>
      <c r="E10" s="333"/>
      <c r="F10" s="333"/>
      <c r="G10" s="16"/>
      <c r="H10" s="16"/>
    </row>
    <row r="11" spans="1:8" ht="15">
      <c r="A11" s="15"/>
      <c r="B11" s="16"/>
      <c r="C11" s="327" t="s">
        <v>240</v>
      </c>
      <c r="D11" s="328"/>
      <c r="E11" s="20" t="s">
        <v>47</v>
      </c>
      <c r="F11" s="23"/>
      <c r="G11" s="16"/>
      <c r="H11" s="16"/>
    </row>
    <row r="12" spans="1:8" s="27" customFormat="1" ht="15">
      <c r="A12" s="101"/>
      <c r="B12" s="101"/>
      <c r="C12" s="101"/>
      <c r="D12" s="125" t="s">
        <v>48</v>
      </c>
      <c r="E12" s="101"/>
      <c r="F12" s="101"/>
      <c r="G12" s="101"/>
      <c r="H12" s="101"/>
    </row>
    <row r="13" spans="1:8" s="27" customFormat="1" ht="15">
      <c r="A13" s="101"/>
      <c r="B13" s="125" t="s">
        <v>49</v>
      </c>
      <c r="C13" s="125" t="s">
        <v>49</v>
      </c>
      <c r="D13" s="125" t="s">
        <v>50</v>
      </c>
      <c r="E13" s="125" t="s">
        <v>51</v>
      </c>
      <c r="F13" s="125"/>
      <c r="G13" s="125" t="s">
        <v>52</v>
      </c>
      <c r="H13" s="125" t="s">
        <v>53</v>
      </c>
    </row>
    <row r="14" spans="1:8" s="27" customFormat="1" ht="15">
      <c r="A14" s="101"/>
      <c r="B14" s="125" t="s">
        <v>54</v>
      </c>
      <c r="C14" s="125" t="s">
        <v>55</v>
      </c>
      <c r="D14" s="125" t="s">
        <v>56</v>
      </c>
      <c r="E14" s="125" t="s">
        <v>57</v>
      </c>
      <c r="F14" s="125" t="s">
        <v>58</v>
      </c>
      <c r="G14" s="125" t="s">
        <v>176</v>
      </c>
      <c r="H14" s="125" t="s">
        <v>59</v>
      </c>
    </row>
    <row r="15" spans="1:8" s="27" customFormat="1" ht="15">
      <c r="A15" s="101"/>
      <c r="B15" s="125" t="s">
        <v>60</v>
      </c>
      <c r="C15" s="125" t="s">
        <v>60</v>
      </c>
      <c r="D15" s="125" t="s">
        <v>60</v>
      </c>
      <c r="E15" s="125" t="s">
        <v>60</v>
      </c>
      <c r="F15" s="125" t="s">
        <v>60</v>
      </c>
      <c r="G15" s="125" t="s">
        <v>60</v>
      </c>
      <c r="H15" s="125" t="s">
        <v>60</v>
      </c>
    </row>
    <row r="16" spans="1:8" ht="15">
      <c r="A16" s="73"/>
      <c r="B16" s="17"/>
      <c r="C16" s="17"/>
      <c r="D16" s="17"/>
      <c r="E16" s="17"/>
      <c r="F16" s="17"/>
      <c r="G16" s="17"/>
      <c r="H16" s="16"/>
    </row>
    <row r="17" spans="1:8" ht="15">
      <c r="A17" s="45"/>
      <c r="B17" s="18"/>
      <c r="C17" s="18"/>
      <c r="D17" s="18"/>
      <c r="E17" s="18"/>
      <c r="F17" s="18"/>
      <c r="G17" s="18"/>
      <c r="H17" s="18"/>
    </row>
    <row r="18" spans="1:8" ht="15">
      <c r="A18" s="101" t="s">
        <v>370</v>
      </c>
      <c r="B18" s="246">
        <f>B37</f>
        <v>136267</v>
      </c>
      <c r="C18" s="246">
        <f>C37</f>
        <v>2513</v>
      </c>
      <c r="D18" s="246">
        <v>-17745</v>
      </c>
      <c r="E18" s="247">
        <v>150513</v>
      </c>
      <c r="F18" s="247">
        <f>SUM(B18:E18)</f>
        <v>271548</v>
      </c>
      <c r="G18" s="247">
        <v>26381</v>
      </c>
      <c r="H18" s="247">
        <f>SUM(F18:G18)</f>
        <v>297929</v>
      </c>
    </row>
    <row r="19" spans="1:8" s="83" customFormat="1" ht="15">
      <c r="A19" s="197" t="s">
        <v>315</v>
      </c>
      <c r="B19" s="248">
        <v>0</v>
      </c>
      <c r="C19" s="248">
        <v>0</v>
      </c>
      <c r="D19" s="248">
        <v>0</v>
      </c>
      <c r="E19" s="249">
        <v>-339</v>
      </c>
      <c r="F19" s="249">
        <f>SUM(B19:E19)</f>
        <v>-339</v>
      </c>
      <c r="G19" s="249">
        <v>0</v>
      </c>
      <c r="H19" s="249">
        <f>SUM(F19:G19)</f>
        <v>-339</v>
      </c>
    </row>
    <row r="20" spans="1:8" s="83" customFormat="1" ht="15">
      <c r="A20" s="196" t="s">
        <v>298</v>
      </c>
      <c r="B20" s="246">
        <f>SUM(B18:B19)</f>
        <v>136267</v>
      </c>
      <c r="C20" s="246">
        <f aca="true" t="shared" si="0" ref="C20:H20">SUM(C18:C19)</f>
        <v>2513</v>
      </c>
      <c r="D20" s="246">
        <f t="shared" si="0"/>
        <v>-17745</v>
      </c>
      <c r="E20" s="246">
        <f t="shared" si="0"/>
        <v>150174</v>
      </c>
      <c r="F20" s="246">
        <f t="shared" si="0"/>
        <v>271209</v>
      </c>
      <c r="G20" s="246">
        <f t="shared" si="0"/>
        <v>26381</v>
      </c>
      <c r="H20" s="246">
        <f t="shared" si="0"/>
        <v>297590</v>
      </c>
    </row>
    <row r="21" spans="1:8" ht="15">
      <c r="A21" s="16"/>
      <c r="B21" s="246"/>
      <c r="C21" s="246"/>
      <c r="D21" s="247"/>
      <c r="E21" s="247"/>
      <c r="F21" s="247"/>
      <c r="G21" s="247"/>
      <c r="H21" s="247"/>
    </row>
    <row r="22" spans="1:9" ht="15">
      <c r="A22" s="222" t="s">
        <v>346</v>
      </c>
      <c r="B22" s="250"/>
      <c r="C22" s="250"/>
      <c r="D22" s="250"/>
      <c r="E22" s="250"/>
      <c r="F22" s="247"/>
      <c r="G22" s="250"/>
      <c r="H22" s="247"/>
      <c r="I22" s="250"/>
    </row>
    <row r="23" spans="1:9" s="83" customFormat="1" ht="15">
      <c r="A23" s="102" t="s">
        <v>241</v>
      </c>
      <c r="B23" s="251">
        <v>0</v>
      </c>
      <c r="C23" s="251">
        <v>0</v>
      </c>
      <c r="D23" s="251">
        <v>-6667</v>
      </c>
      <c r="E23" s="251">
        <f>'IS'!F65</f>
        <v>22431</v>
      </c>
      <c r="F23" s="247">
        <f>SUM(B23:E23)</f>
        <v>15764</v>
      </c>
      <c r="G23" s="251">
        <f>'IS'!F66-4438</f>
        <v>2814</v>
      </c>
      <c r="H23" s="247">
        <f>SUM(F23:G23)</f>
        <v>18578</v>
      </c>
      <c r="I23" s="63"/>
    </row>
    <row r="24" spans="1:9" s="83" customFormat="1" ht="15">
      <c r="A24" s="244"/>
      <c r="B24" s="251"/>
      <c r="C24" s="251"/>
      <c r="D24" s="251"/>
      <c r="E24" s="251"/>
      <c r="F24" s="247"/>
      <c r="G24" s="251"/>
      <c r="H24" s="247"/>
      <c r="I24" s="63"/>
    </row>
    <row r="25" spans="1:9" s="83" customFormat="1" ht="15">
      <c r="A25" s="244" t="s">
        <v>374</v>
      </c>
      <c r="B25" s="251">
        <v>0</v>
      </c>
      <c r="C25" s="251">
        <v>0</v>
      </c>
      <c r="D25" s="251">
        <v>0</v>
      </c>
      <c r="E25" s="251">
        <v>-2725</v>
      </c>
      <c r="F25" s="247">
        <f>SUM(B25:E25)</f>
        <v>-2725</v>
      </c>
      <c r="G25" s="251">
        <v>0</v>
      </c>
      <c r="H25" s="247">
        <f>SUM(F25:G25)</f>
        <v>-2725</v>
      </c>
      <c r="I25" s="63"/>
    </row>
    <row r="26" spans="1:8" ht="15">
      <c r="A26" s="16"/>
      <c r="B26" s="248"/>
      <c r="C26" s="248"/>
      <c r="D26" s="248"/>
      <c r="E26" s="248"/>
      <c r="F26" s="248"/>
      <c r="G26" s="248"/>
      <c r="H26" s="248"/>
    </row>
    <row r="27" spans="1:8" ht="15.75" thickBot="1">
      <c r="A27" s="101" t="s">
        <v>371</v>
      </c>
      <c r="B27" s="252">
        <f>SUM(B20:B26)</f>
        <v>136267</v>
      </c>
      <c r="C27" s="252">
        <f aca="true" t="shared" si="1" ref="C27:H27">SUM(C20:C26)</f>
        <v>2513</v>
      </c>
      <c r="D27" s="252">
        <f t="shared" si="1"/>
        <v>-24412</v>
      </c>
      <c r="E27" s="252">
        <f t="shared" si="1"/>
        <v>169880</v>
      </c>
      <c r="F27" s="252">
        <f t="shared" si="1"/>
        <v>284248</v>
      </c>
      <c r="G27" s="252">
        <f t="shared" si="1"/>
        <v>29195</v>
      </c>
      <c r="H27" s="252">
        <f t="shared" si="1"/>
        <v>313443</v>
      </c>
    </row>
    <row r="28" spans="1:8" ht="15.75" thickTop="1">
      <c r="A28" s="16"/>
      <c r="B28" s="246"/>
      <c r="C28" s="246"/>
      <c r="D28" s="246"/>
      <c r="E28" s="246"/>
      <c r="F28" s="246"/>
      <c r="G28" s="246"/>
      <c r="H28" s="246"/>
    </row>
    <row r="29" spans="1:8" ht="15">
      <c r="A29" s="46"/>
      <c r="B29" s="246"/>
      <c r="C29" s="246"/>
      <c r="D29" s="246"/>
      <c r="E29" s="246"/>
      <c r="F29" s="246"/>
      <c r="G29" s="246"/>
      <c r="H29" s="246"/>
    </row>
    <row r="30" spans="1:8" ht="15">
      <c r="A30" s="73"/>
      <c r="B30" s="246"/>
      <c r="C30" s="246"/>
      <c r="D30" s="246"/>
      <c r="E30" s="246"/>
      <c r="F30" s="246"/>
      <c r="G30" s="246"/>
      <c r="H30" s="246"/>
    </row>
    <row r="31" spans="1:8" ht="15">
      <c r="A31" s="21"/>
      <c r="B31" s="246"/>
      <c r="C31" s="246"/>
      <c r="D31" s="246"/>
      <c r="E31" s="246"/>
      <c r="F31" s="246"/>
      <c r="G31" s="246"/>
      <c r="H31" s="246"/>
    </row>
    <row r="32" spans="1:8" ht="15">
      <c r="A32" s="101" t="s">
        <v>372</v>
      </c>
      <c r="B32" s="246">
        <v>136267</v>
      </c>
      <c r="C32" s="246">
        <v>2513</v>
      </c>
      <c r="D32" s="246">
        <v>-11187</v>
      </c>
      <c r="E32" s="246">
        <v>140932</v>
      </c>
      <c r="F32" s="246">
        <f>SUM(B32:E32)</f>
        <v>268525</v>
      </c>
      <c r="G32" s="246">
        <v>30719</v>
      </c>
      <c r="H32" s="246">
        <f>SUM(F32:G32)</f>
        <v>299244</v>
      </c>
    </row>
    <row r="33" spans="1:8" ht="15">
      <c r="A33" s="15"/>
      <c r="B33" s="246"/>
      <c r="C33" s="246"/>
      <c r="D33" s="246"/>
      <c r="E33" s="246"/>
      <c r="F33" s="246"/>
      <c r="G33" s="246"/>
      <c r="H33" s="246"/>
    </row>
    <row r="34" spans="1:8" s="83" customFormat="1" ht="15">
      <c r="A34" s="102" t="s">
        <v>346</v>
      </c>
      <c r="B34" s="250"/>
      <c r="C34" s="250"/>
      <c r="D34" s="250"/>
      <c r="E34" s="250"/>
      <c r="F34" s="250"/>
      <c r="G34" s="250"/>
      <c r="H34" s="250"/>
    </row>
    <row r="35" spans="1:8" s="83" customFormat="1" ht="15">
      <c r="A35" s="102" t="s">
        <v>241</v>
      </c>
      <c r="B35" s="253">
        <v>0</v>
      </c>
      <c r="C35" s="253">
        <v>0</v>
      </c>
      <c r="D35" s="251">
        <v>-6156</v>
      </c>
      <c r="E35" s="251">
        <f>'IS'!H65</f>
        <v>13895</v>
      </c>
      <c r="F35" s="247">
        <f>SUM(B35:E35)</f>
        <v>7739</v>
      </c>
      <c r="G35" s="251">
        <f>-917-4104</f>
        <v>-5021</v>
      </c>
      <c r="H35" s="247">
        <f>SUM(F35:G35)</f>
        <v>2718</v>
      </c>
    </row>
    <row r="36" spans="1:8" ht="15">
      <c r="A36" s="16"/>
      <c r="B36" s="246"/>
      <c r="C36" s="246"/>
      <c r="D36" s="246"/>
      <c r="E36" s="246"/>
      <c r="F36" s="246"/>
      <c r="G36" s="246"/>
      <c r="H36" s="246"/>
    </row>
    <row r="37" spans="1:8" ht="15.75" thickBot="1">
      <c r="A37" s="221" t="s">
        <v>373</v>
      </c>
      <c r="B37" s="254">
        <f aca="true" t="shared" si="2" ref="B37:H37">SUM(B32:B36)</f>
        <v>136267</v>
      </c>
      <c r="C37" s="254">
        <f t="shared" si="2"/>
        <v>2513</v>
      </c>
      <c r="D37" s="254">
        <f t="shared" si="2"/>
        <v>-17343</v>
      </c>
      <c r="E37" s="254">
        <f t="shared" si="2"/>
        <v>154827</v>
      </c>
      <c r="F37" s="254">
        <f t="shared" si="2"/>
        <v>276264</v>
      </c>
      <c r="G37" s="254">
        <f t="shared" si="2"/>
        <v>25698</v>
      </c>
      <c r="H37" s="254">
        <f t="shared" si="2"/>
        <v>301962</v>
      </c>
    </row>
    <row r="38" spans="1:8" ht="15.75" thickTop="1">
      <c r="A38" s="9"/>
      <c r="B38" s="19"/>
      <c r="C38" s="19"/>
      <c r="D38" s="19"/>
      <c r="E38" s="19"/>
      <c r="F38" s="19"/>
      <c r="G38" s="19"/>
      <c r="H38" s="19"/>
    </row>
    <row r="43" s="83" customFormat="1" ht="15"/>
    <row r="44" s="83" customFormat="1" ht="15"/>
    <row r="45" s="83" customFormat="1" ht="15"/>
    <row r="46" s="83" customFormat="1" ht="15"/>
    <row r="48" s="83" customFormat="1" ht="15"/>
    <row r="49" spans="1:8" ht="15.75" customHeight="1">
      <c r="A49" s="330" t="s">
        <v>242</v>
      </c>
      <c r="B49" s="330"/>
      <c r="C49" s="330"/>
      <c r="D49" s="330"/>
      <c r="E49" s="330"/>
      <c r="F49" s="330"/>
      <c r="G49" s="330"/>
      <c r="H49" s="330"/>
    </row>
    <row r="50" spans="1:8" ht="15.75" thickBot="1">
      <c r="A50" s="331"/>
      <c r="B50" s="331"/>
      <c r="C50" s="331"/>
      <c r="D50" s="331"/>
      <c r="E50" s="331"/>
      <c r="F50" s="331"/>
      <c r="G50" s="331"/>
      <c r="H50" s="331"/>
    </row>
  </sheetData>
  <sheetProtection/>
  <mergeCells count="7">
    <mergeCell ref="C11:D11"/>
    <mergeCell ref="A7:F7"/>
    <mergeCell ref="A49:H50"/>
    <mergeCell ref="A2:H3"/>
    <mergeCell ref="A4:H4"/>
    <mergeCell ref="B10:F10"/>
    <mergeCell ref="A6:H6"/>
  </mergeCells>
  <printOptions/>
  <pageMargins left="0.8" right="0.26" top="0.6" bottom="0.5" header="0.3" footer="0.32"/>
  <pageSetup firstPageNumber="4" useFirstPageNumber="1" horizontalDpi="600" verticalDpi="600" orientation="portrait" paperSize="9" scale="99" r:id="rId3"/>
  <headerFooter>
    <oddFooter>&amp;C1&amp;P</oddFooter>
  </headerFooter>
  <legacyDrawing r:id="rId2"/>
  <oleObjects>
    <oleObject progId="Word.Picture.8" shapeId="379602" r:id="rId1"/>
  </oleObjects>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5.75"/>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57"/>
  <sheetViews>
    <sheetView view="pageBreakPreview" zoomScale="115" zoomScaleSheetLayoutView="115" workbookViewId="0" topLeftCell="A34">
      <selection activeCell="B48" sqref="B48"/>
    </sheetView>
  </sheetViews>
  <sheetFormatPr defaultColWidth="9.00390625" defaultRowHeight="15.75"/>
  <cols>
    <col min="1" max="1" width="33.25390625" style="0" bestFit="1" customWidth="1"/>
    <col min="2" max="2" width="23.625" style="0" customWidth="1"/>
    <col min="3" max="3" width="12.50390625" style="50" customWidth="1"/>
    <col min="4" max="4" width="2.50390625" style="0" customWidth="1"/>
    <col min="5" max="5" width="12.50390625" style="0" customWidth="1"/>
    <col min="7" max="7" width="0" style="0" hidden="1" customWidth="1"/>
    <col min="8" max="8" width="11.125" style="0" hidden="1" customWidth="1"/>
    <col min="9" max="9" width="12.625" style="0" hidden="1" customWidth="1"/>
    <col min="10" max="10" width="13.75390625" style="0" hidden="1" customWidth="1"/>
    <col min="11" max="11" width="10.125" style="0" hidden="1" customWidth="1"/>
    <col min="12" max="12" width="7.25390625" style="0" hidden="1" customWidth="1"/>
    <col min="13" max="13" width="15.50390625" style="0" hidden="1" customWidth="1"/>
    <col min="14" max="14" width="6.375" style="0" hidden="1" customWidth="1"/>
    <col min="15" max="15" width="8.75390625" style="0" hidden="1" customWidth="1"/>
    <col min="16" max="16" width="10.125" style="0" hidden="1" customWidth="1"/>
    <col min="17" max="17" width="8.375" style="0" hidden="1" customWidth="1"/>
    <col min="18" max="18" width="6.375" style="0" hidden="1" customWidth="1"/>
    <col min="19" max="19" width="8.875" style="0" hidden="1" customWidth="1"/>
    <col min="20" max="20" width="6.875" style="0" hidden="1" customWidth="1"/>
    <col min="21" max="21" width="0" style="0" hidden="1" customWidth="1"/>
  </cols>
  <sheetData>
    <row r="1" spans="1:4" s="83" customFormat="1" ht="19.5" customHeight="1">
      <c r="A1" s="6"/>
      <c r="B1" s="6"/>
      <c r="C1" s="66"/>
      <c r="D1" s="6"/>
    </row>
    <row r="2" spans="1:8" s="83" customFormat="1" ht="15.75" customHeight="1">
      <c r="A2" s="316" t="s">
        <v>266</v>
      </c>
      <c r="B2" s="316"/>
      <c r="C2" s="316"/>
      <c r="D2" s="316"/>
      <c r="E2" s="316"/>
      <c r="F2" s="25"/>
      <c r="G2" s="25"/>
      <c r="H2" s="25"/>
    </row>
    <row r="3" spans="1:8" s="83" customFormat="1" ht="15.75" customHeight="1">
      <c r="A3" s="316"/>
      <c r="B3" s="316"/>
      <c r="C3" s="316"/>
      <c r="D3" s="316"/>
      <c r="E3" s="316"/>
      <c r="F3" s="25"/>
      <c r="G3" s="25"/>
      <c r="H3" s="25"/>
    </row>
    <row r="4" spans="1:8" s="83" customFormat="1" ht="21">
      <c r="A4" s="317" t="s">
        <v>43</v>
      </c>
      <c r="B4" s="317"/>
      <c r="C4" s="317"/>
      <c r="D4" s="317"/>
      <c r="E4" s="317"/>
      <c r="F4" s="8"/>
      <c r="G4" s="8"/>
      <c r="H4" s="8"/>
    </row>
    <row r="5" spans="4:6" ht="15">
      <c r="D5" s="16"/>
      <c r="E5" s="16"/>
      <c r="F5" s="1"/>
    </row>
    <row r="6" spans="1:6" s="83" customFormat="1" ht="15">
      <c r="A6" s="329" t="s">
        <v>302</v>
      </c>
      <c r="B6" s="329"/>
      <c r="C6" s="329"/>
      <c r="D6" s="105"/>
      <c r="E6" s="105"/>
      <c r="F6" s="1"/>
    </row>
    <row r="7" spans="1:6" ht="15">
      <c r="A7" s="329" t="str">
        <f>'IS'!A8</f>
        <v>FOR THE NINE MONTHS ENDED 31 MARCH 2011 - UNAUDITED</v>
      </c>
      <c r="B7" s="329"/>
      <c r="C7" s="329"/>
      <c r="D7" s="329"/>
      <c r="E7" s="16"/>
      <c r="F7" s="1"/>
    </row>
    <row r="8" spans="1:6" s="127" customFormat="1" ht="15">
      <c r="A8" s="101"/>
      <c r="B8" s="101"/>
      <c r="C8" s="245"/>
      <c r="D8" s="97"/>
      <c r="E8" s="80"/>
      <c r="F8" s="126"/>
    </row>
    <row r="9" spans="1:10" s="127" customFormat="1" ht="15">
      <c r="A9" s="101"/>
      <c r="B9" s="101"/>
      <c r="C9" s="245" t="str">
        <f>'IS'!F13</f>
        <v>31.3.11</v>
      </c>
      <c r="D9" s="97"/>
      <c r="E9" s="80" t="str">
        <f>'IS'!H13</f>
        <v>31.3.10</v>
      </c>
      <c r="F9" s="126"/>
      <c r="H9" s="128"/>
      <c r="I9" s="128"/>
      <c r="J9" s="128"/>
    </row>
    <row r="10" spans="1:6" s="127" customFormat="1" ht="16.5" customHeight="1">
      <c r="A10" s="101"/>
      <c r="B10" s="101"/>
      <c r="C10" s="245" t="s">
        <v>18</v>
      </c>
      <c r="D10" s="100"/>
      <c r="E10" s="97" t="s">
        <v>18</v>
      </c>
      <c r="F10" s="126"/>
    </row>
    <row r="11" spans="1:13" ht="12.75" customHeight="1">
      <c r="A11" s="22" t="s">
        <v>62</v>
      </c>
      <c r="B11" s="16"/>
      <c r="C11" s="55"/>
      <c r="D11" s="33"/>
      <c r="E11" s="33"/>
      <c r="F11" s="1"/>
      <c r="M11" s="72" t="s">
        <v>184</v>
      </c>
    </row>
    <row r="12" spans="1:22" ht="15">
      <c r="A12" s="60" t="s">
        <v>63</v>
      </c>
      <c r="B12" s="16"/>
      <c r="C12" s="56">
        <v>33995</v>
      </c>
      <c r="D12" s="35"/>
      <c r="E12" s="35">
        <v>18138</v>
      </c>
      <c r="F12" s="1"/>
      <c r="J12" s="26" t="s">
        <v>182</v>
      </c>
      <c r="K12" s="26" t="s">
        <v>183</v>
      </c>
      <c r="L12" s="26" t="s">
        <v>197</v>
      </c>
      <c r="M12" s="26" t="s">
        <v>185</v>
      </c>
      <c r="N12" s="26" t="s">
        <v>186</v>
      </c>
      <c r="O12" s="26" t="s">
        <v>187</v>
      </c>
      <c r="P12" s="26" t="s">
        <v>188</v>
      </c>
      <c r="Q12" s="26" t="s">
        <v>189</v>
      </c>
      <c r="R12" s="26" t="s">
        <v>190</v>
      </c>
      <c r="S12" s="26" t="s">
        <v>179</v>
      </c>
      <c r="V12" s="26"/>
    </row>
    <row r="13" spans="1:6" ht="15">
      <c r="A13" s="16" t="s">
        <v>64</v>
      </c>
      <c r="B13" s="16"/>
      <c r="C13" s="56"/>
      <c r="D13" s="35"/>
      <c r="E13" s="35"/>
      <c r="F13" s="1"/>
    </row>
    <row r="14" spans="1:20" ht="15">
      <c r="A14" s="16" t="s">
        <v>65</v>
      </c>
      <c r="B14" s="16"/>
      <c r="C14" s="56">
        <v>11909</v>
      </c>
      <c r="D14" s="35"/>
      <c r="E14" s="35">
        <v>23592</v>
      </c>
      <c r="F14" s="1"/>
      <c r="J14" s="87">
        <v>105</v>
      </c>
      <c r="K14" s="87">
        <v>503</v>
      </c>
      <c r="L14" s="87">
        <v>16205</v>
      </c>
      <c r="M14" s="87">
        <v>-443</v>
      </c>
      <c r="N14" s="87">
        <v>-154</v>
      </c>
      <c r="O14" s="87"/>
      <c r="P14" s="87"/>
      <c r="Q14" s="87">
        <v>342</v>
      </c>
      <c r="R14" s="87"/>
      <c r="S14" s="87">
        <f>2049-755+87</f>
        <v>1381</v>
      </c>
      <c r="T14" s="92">
        <f>SUM(J14:S14)</f>
        <v>17939</v>
      </c>
    </row>
    <row r="15" spans="1:20" ht="15">
      <c r="A15" s="16" t="s">
        <v>66</v>
      </c>
      <c r="B15" s="16"/>
      <c r="C15" s="268">
        <v>1054</v>
      </c>
      <c r="D15" s="35"/>
      <c r="E15" s="40">
        <v>2125</v>
      </c>
      <c r="F15" s="1"/>
      <c r="J15" s="87"/>
      <c r="K15" s="87"/>
      <c r="L15" s="87"/>
      <c r="M15" s="87"/>
      <c r="N15" s="87"/>
      <c r="O15" s="87">
        <v>2896</v>
      </c>
      <c r="P15" s="87">
        <v>-507</v>
      </c>
      <c r="Q15" s="87"/>
      <c r="R15" s="87">
        <v>-258</v>
      </c>
      <c r="S15" s="87"/>
      <c r="T15" s="93">
        <f>SUM(J15:S15)</f>
        <v>2131</v>
      </c>
    </row>
    <row r="16" spans="1:20" ht="7.5" customHeight="1">
      <c r="A16" s="16"/>
      <c r="B16" s="16"/>
      <c r="C16" s="56"/>
      <c r="D16" s="35"/>
      <c r="E16" s="35"/>
      <c r="F16" s="1"/>
      <c r="J16" s="88"/>
      <c r="K16" s="88"/>
      <c r="L16" s="88"/>
      <c r="M16" s="88"/>
      <c r="N16" s="88"/>
      <c r="O16" s="88"/>
      <c r="P16" s="88"/>
      <c r="Q16" s="88"/>
      <c r="R16" s="88"/>
      <c r="S16" s="88"/>
      <c r="T16" s="88"/>
    </row>
    <row r="17" spans="1:20" ht="15">
      <c r="A17" s="16" t="s">
        <v>67</v>
      </c>
      <c r="B17" s="16"/>
      <c r="C17" s="56">
        <v>46958</v>
      </c>
      <c r="D17" s="35"/>
      <c r="E17" s="35">
        <v>43855</v>
      </c>
      <c r="F17" s="1"/>
      <c r="J17" s="94" t="s">
        <v>196</v>
      </c>
      <c r="K17" s="94" t="s">
        <v>196</v>
      </c>
      <c r="L17" s="94" t="s">
        <v>196</v>
      </c>
      <c r="M17" s="94" t="s">
        <v>196</v>
      </c>
      <c r="N17" s="94" t="s">
        <v>196</v>
      </c>
      <c r="O17" s="94" t="s">
        <v>196</v>
      </c>
      <c r="P17" s="94" t="s">
        <v>196</v>
      </c>
      <c r="Q17" s="94" t="s">
        <v>196</v>
      </c>
      <c r="R17" s="94" t="s">
        <v>196</v>
      </c>
      <c r="S17" s="88"/>
      <c r="T17" s="88"/>
    </row>
    <row r="18" spans="1:20" ht="7.5" customHeight="1">
      <c r="A18" s="16"/>
      <c r="B18" s="16"/>
      <c r="C18" s="56"/>
      <c r="D18" s="35"/>
      <c r="E18" s="35"/>
      <c r="F18" s="1"/>
      <c r="J18" s="88"/>
      <c r="K18" s="88"/>
      <c r="L18" s="88"/>
      <c r="M18" s="88"/>
      <c r="N18" s="88"/>
      <c r="O18" s="88"/>
      <c r="P18" s="88"/>
      <c r="Q18" s="88"/>
      <c r="R18" s="88"/>
      <c r="S18" s="88"/>
      <c r="T18" s="88"/>
    </row>
    <row r="19" spans="1:20" ht="15">
      <c r="A19" s="16" t="s">
        <v>68</v>
      </c>
      <c r="B19" s="16"/>
      <c r="C19" s="268">
        <v>-23471</v>
      </c>
      <c r="D19" s="35"/>
      <c r="E19" s="224">
        <v>-8569</v>
      </c>
      <c r="G19" s="1">
        <f>'BS'!E22+'BS'!E23-'BS'!C22-'BS'!C23+'BS'!C43-'BS'!E43</f>
        <v>-26179</v>
      </c>
      <c r="J19" s="88"/>
      <c r="K19" s="88"/>
      <c r="L19" s="88"/>
      <c r="M19" s="88"/>
      <c r="N19" s="88"/>
      <c r="O19" s="88"/>
      <c r="P19" s="88"/>
      <c r="Q19" s="88"/>
      <c r="R19" s="88"/>
      <c r="S19" s="88"/>
      <c r="T19" s="88"/>
    </row>
    <row r="20" spans="1:20" ht="7.5" customHeight="1">
      <c r="A20" s="16"/>
      <c r="B20" s="16"/>
      <c r="C20" s="56"/>
      <c r="D20" s="35"/>
      <c r="E20" s="35"/>
      <c r="F20" s="1"/>
      <c r="J20" s="88"/>
      <c r="K20" s="88"/>
      <c r="L20" s="88"/>
      <c r="M20" s="88"/>
      <c r="N20" s="88"/>
      <c r="O20" s="88"/>
      <c r="P20" s="88"/>
      <c r="Q20" s="88"/>
      <c r="R20" s="88"/>
      <c r="S20" s="88"/>
      <c r="T20" s="88"/>
    </row>
    <row r="21" spans="1:20" ht="15">
      <c r="A21" s="51" t="s">
        <v>172</v>
      </c>
      <c r="B21" s="16"/>
      <c r="C21" s="56">
        <v>23487</v>
      </c>
      <c r="D21" s="35"/>
      <c r="E21" s="35">
        <v>35286</v>
      </c>
      <c r="F21" s="1"/>
      <c r="J21" s="88" t="s">
        <v>195</v>
      </c>
      <c r="K21" s="88" t="s">
        <v>194</v>
      </c>
      <c r="L21" s="88" t="s">
        <v>193</v>
      </c>
      <c r="M21" s="88" t="s">
        <v>192</v>
      </c>
      <c r="N21" s="88"/>
      <c r="O21" s="88"/>
      <c r="P21" s="88" t="s">
        <v>179</v>
      </c>
      <c r="Q21" s="88"/>
      <c r="R21" s="88"/>
      <c r="S21" s="88"/>
      <c r="T21" s="88"/>
    </row>
    <row r="22" spans="1:20" ht="15">
      <c r="A22" s="16" t="s">
        <v>69</v>
      </c>
      <c r="B22" s="16"/>
      <c r="C22" s="56">
        <v>-1510</v>
      </c>
      <c r="D22" s="35"/>
      <c r="E22" s="56">
        <v>-2398</v>
      </c>
      <c r="F22" s="1"/>
      <c r="G22" s="84" t="s">
        <v>196</v>
      </c>
      <c r="J22" s="88"/>
      <c r="K22" s="88"/>
      <c r="L22" s="88"/>
      <c r="M22" s="88">
        <f>O22</f>
        <v>161</v>
      </c>
      <c r="N22" s="88"/>
      <c r="O22" s="88">
        <v>161</v>
      </c>
      <c r="P22" s="88" t="s">
        <v>180</v>
      </c>
      <c r="Q22" s="88"/>
      <c r="R22" s="88"/>
      <c r="S22" s="88"/>
      <c r="T22" s="88"/>
    </row>
    <row r="23" spans="1:20" ht="15">
      <c r="A23" s="102" t="s">
        <v>70</v>
      </c>
      <c r="B23" s="16"/>
      <c r="C23" s="268">
        <v>-4645</v>
      </c>
      <c r="D23" s="35"/>
      <c r="E23" s="40">
        <v>-5995</v>
      </c>
      <c r="G23" s="84" t="s">
        <v>196</v>
      </c>
      <c r="J23" s="88">
        <v>-11</v>
      </c>
      <c r="K23" s="88">
        <v>-1170</v>
      </c>
      <c r="L23" s="88">
        <v>-897</v>
      </c>
      <c r="M23" s="88">
        <f>3964+65</f>
        <v>4029</v>
      </c>
      <c r="N23" s="88"/>
      <c r="O23" s="88">
        <v>1951</v>
      </c>
      <c r="P23" s="88" t="s">
        <v>181</v>
      </c>
      <c r="Q23" s="88"/>
      <c r="R23" s="88"/>
      <c r="S23" s="88"/>
      <c r="T23" s="88"/>
    </row>
    <row r="24" spans="1:20" ht="7.5" customHeight="1">
      <c r="A24" s="16"/>
      <c r="B24" s="16"/>
      <c r="C24" s="56"/>
      <c r="D24" s="35"/>
      <c r="E24" s="35"/>
      <c r="F24" s="1"/>
      <c r="J24" s="88"/>
      <c r="K24" s="88"/>
      <c r="L24" s="88"/>
      <c r="M24" s="88"/>
      <c r="N24" s="88"/>
      <c r="O24" s="88"/>
      <c r="P24" s="88"/>
      <c r="Q24" s="88"/>
      <c r="R24" s="88"/>
      <c r="S24" s="88"/>
      <c r="T24" s="88"/>
    </row>
    <row r="25" spans="1:20" ht="15">
      <c r="A25" s="188" t="s">
        <v>321</v>
      </c>
      <c r="B25" s="16"/>
      <c r="C25" s="56">
        <v>17332</v>
      </c>
      <c r="D25" s="35"/>
      <c r="E25" s="35">
        <v>26893</v>
      </c>
      <c r="F25" s="1"/>
      <c r="J25" s="88">
        <f>SUM(J23:J23)</f>
        <v>-11</v>
      </c>
      <c r="K25" s="88">
        <f>SUM(K23:K23)</f>
        <v>-1170</v>
      </c>
      <c r="L25" s="88">
        <f>SUM(L23:L23)</f>
        <v>-897</v>
      </c>
      <c r="M25" s="88">
        <f>SUM(M22:M23)</f>
        <v>4190</v>
      </c>
      <c r="N25" s="88"/>
      <c r="O25" s="88">
        <f>S14</f>
        <v>1381</v>
      </c>
      <c r="P25" s="88"/>
      <c r="Q25" s="88"/>
      <c r="R25" s="88"/>
      <c r="S25" s="88"/>
      <c r="T25" s="88"/>
    </row>
    <row r="26" spans="1:20" ht="9" customHeight="1">
      <c r="A26" s="16"/>
      <c r="B26" s="16"/>
      <c r="C26" s="56"/>
      <c r="D26" s="35"/>
      <c r="E26" s="35"/>
      <c r="F26" s="1"/>
      <c r="J26" s="88"/>
      <c r="K26" s="88"/>
      <c r="L26" s="88"/>
      <c r="M26" s="88"/>
      <c r="N26" s="88"/>
      <c r="O26" s="88"/>
      <c r="P26" s="88"/>
      <c r="Q26" s="88"/>
      <c r="R26" s="88"/>
      <c r="S26" s="88"/>
      <c r="T26" s="88"/>
    </row>
    <row r="27" spans="1:20" ht="12.75" customHeight="1">
      <c r="A27" s="22" t="s">
        <v>71</v>
      </c>
      <c r="B27" s="16"/>
      <c r="C27" s="57"/>
      <c r="D27" s="35"/>
      <c r="E27" s="39"/>
      <c r="F27" s="1"/>
      <c r="J27" s="94" t="s">
        <v>196</v>
      </c>
      <c r="K27" s="94" t="s">
        <v>196</v>
      </c>
      <c r="L27" s="94" t="s">
        <v>196</v>
      </c>
      <c r="M27" s="94" t="s">
        <v>196</v>
      </c>
      <c r="N27" s="88"/>
      <c r="O27" s="88"/>
      <c r="P27" s="88"/>
      <c r="Q27" s="88"/>
      <c r="R27" s="88"/>
      <c r="S27" s="88"/>
      <c r="T27" s="88"/>
    </row>
    <row r="28" spans="1:20" ht="15">
      <c r="A28" s="102" t="s">
        <v>72</v>
      </c>
      <c r="B28" s="102"/>
      <c r="C28" s="269">
        <v>163</v>
      </c>
      <c r="D28" s="39"/>
      <c r="E28" s="41">
        <v>80</v>
      </c>
      <c r="F28" s="1"/>
      <c r="J28" s="88"/>
      <c r="K28" s="88"/>
      <c r="L28" s="88"/>
      <c r="M28" s="88"/>
      <c r="N28" s="88"/>
      <c r="O28" s="88"/>
      <c r="P28" s="88"/>
      <c r="Q28" s="88"/>
      <c r="R28" s="88"/>
      <c r="S28" s="88"/>
      <c r="T28" s="88"/>
    </row>
    <row r="29" spans="1:7" s="70" customFormat="1" ht="15">
      <c r="A29" s="337" t="s">
        <v>73</v>
      </c>
      <c r="B29" s="338"/>
      <c r="C29" s="270">
        <v>0</v>
      </c>
      <c r="D29" s="39"/>
      <c r="E29" s="225">
        <v>58</v>
      </c>
      <c r="F29" s="1"/>
      <c r="G29" s="84" t="s">
        <v>196</v>
      </c>
    </row>
    <row r="30" spans="1:7" ht="15">
      <c r="A30" s="102" t="s">
        <v>74</v>
      </c>
      <c r="B30" s="102"/>
      <c r="C30" s="270">
        <v>-11822</v>
      </c>
      <c r="D30" s="39"/>
      <c r="E30" s="225">
        <v>-19419</v>
      </c>
      <c r="F30" s="1"/>
      <c r="G30" s="84" t="s">
        <v>196</v>
      </c>
    </row>
    <row r="31" spans="1:7" ht="15">
      <c r="A31" s="102" t="s">
        <v>164</v>
      </c>
      <c r="B31" s="103"/>
      <c r="C31" s="271">
        <v>230</v>
      </c>
      <c r="D31" s="39"/>
      <c r="E31" s="226">
        <v>193</v>
      </c>
      <c r="F31" s="1"/>
      <c r="G31" s="84" t="s">
        <v>196</v>
      </c>
    </row>
    <row r="32" spans="1:6" ht="15">
      <c r="A32" s="188" t="s">
        <v>75</v>
      </c>
      <c r="B32" s="16"/>
      <c r="C32" s="56">
        <v>-11429</v>
      </c>
      <c r="D32" s="35"/>
      <c r="E32" s="35">
        <v>-19088</v>
      </c>
      <c r="F32" s="1"/>
    </row>
    <row r="33" spans="1:6" ht="9" customHeight="1">
      <c r="A33" s="16"/>
      <c r="B33" s="16"/>
      <c r="C33" s="56"/>
      <c r="D33" s="35"/>
      <c r="E33" s="35"/>
      <c r="F33" s="1"/>
    </row>
    <row r="34" spans="1:6" ht="12.75" customHeight="1">
      <c r="A34" s="22" t="s">
        <v>76</v>
      </c>
      <c r="B34" s="16"/>
      <c r="C34" s="57"/>
      <c r="D34" s="35"/>
      <c r="E34" s="39"/>
      <c r="F34" s="1"/>
    </row>
    <row r="35" spans="1:6" s="72" customFormat="1" ht="12.75" customHeight="1">
      <c r="A35" s="71" t="s">
        <v>178</v>
      </c>
      <c r="B35" s="71"/>
      <c r="C35" s="269">
        <v>-5450</v>
      </c>
      <c r="D35" s="35"/>
      <c r="E35" s="41">
        <v>0</v>
      </c>
      <c r="F35" s="1"/>
    </row>
    <row r="36" spans="1:7" ht="15">
      <c r="A36" s="16" t="s">
        <v>35</v>
      </c>
      <c r="B36" s="36"/>
      <c r="C36" s="271">
        <v>-1950</v>
      </c>
      <c r="D36" s="39"/>
      <c r="E36" s="42">
        <v>6673</v>
      </c>
      <c r="F36" s="1"/>
      <c r="G36" s="84" t="s">
        <v>196</v>
      </c>
    </row>
    <row r="37" spans="1:6" s="72" customFormat="1" ht="15">
      <c r="A37" s="188" t="s">
        <v>375</v>
      </c>
      <c r="B37" s="71"/>
      <c r="C37" s="56">
        <v>-7400</v>
      </c>
      <c r="D37" s="35"/>
      <c r="E37" s="56">
        <v>6673</v>
      </c>
      <c r="F37" s="1"/>
    </row>
    <row r="38" spans="1:6" s="72" customFormat="1" ht="11.25" customHeight="1">
      <c r="A38" s="71"/>
      <c r="B38" s="71"/>
      <c r="C38" s="56"/>
      <c r="D38" s="35"/>
      <c r="E38" s="35"/>
      <c r="F38" s="1"/>
    </row>
    <row r="39" spans="1:6" ht="15">
      <c r="A39" s="48" t="s">
        <v>77</v>
      </c>
      <c r="B39" s="48"/>
      <c r="C39" s="268">
        <v>4973</v>
      </c>
      <c r="D39" s="35"/>
      <c r="E39" s="40">
        <v>-3220</v>
      </c>
      <c r="F39" s="1"/>
    </row>
    <row r="40" spans="1:6" ht="6.75" customHeight="1">
      <c r="A40" s="48"/>
      <c r="B40" s="48"/>
      <c r="C40" s="56"/>
      <c r="D40" s="35"/>
      <c r="E40" s="35"/>
      <c r="F40" s="1"/>
    </row>
    <row r="41" spans="1:6" ht="15">
      <c r="A41" s="23" t="s">
        <v>331</v>
      </c>
      <c r="B41" s="23"/>
      <c r="C41" s="56">
        <v>3476</v>
      </c>
      <c r="D41" s="35"/>
      <c r="E41" s="56">
        <v>11258</v>
      </c>
      <c r="F41" s="1"/>
    </row>
    <row r="42" spans="1:6" ht="6.75" customHeight="1">
      <c r="A42" s="16"/>
      <c r="B42" s="16"/>
      <c r="C42" s="56"/>
      <c r="D42" s="35"/>
      <c r="E42" s="35"/>
      <c r="F42" s="1"/>
    </row>
    <row r="43" spans="1:6" ht="15">
      <c r="A43" s="82" t="s">
        <v>170</v>
      </c>
      <c r="B43" s="16"/>
      <c r="C43" s="56">
        <v>-416</v>
      </c>
      <c r="D43" s="35"/>
      <c r="E43" s="223">
        <v>-126</v>
      </c>
      <c r="F43" s="1"/>
    </row>
    <row r="44" spans="1:6" ht="6.75" customHeight="1">
      <c r="A44" s="16"/>
      <c r="B44" s="16"/>
      <c r="C44" s="56"/>
      <c r="D44" s="35"/>
      <c r="E44" s="35"/>
      <c r="F44" s="1"/>
    </row>
    <row r="45" spans="1:11" ht="15">
      <c r="A45" s="47" t="s">
        <v>78</v>
      </c>
      <c r="B45" s="16"/>
      <c r="C45" s="56">
        <v>14836</v>
      </c>
      <c r="D45" s="35"/>
      <c r="E45" s="35">
        <v>10463</v>
      </c>
      <c r="F45" s="1"/>
      <c r="J45" s="72" t="s">
        <v>213</v>
      </c>
      <c r="K45" s="72" t="s">
        <v>214</v>
      </c>
    </row>
    <row r="46" spans="1:11" ht="6.75" customHeight="1">
      <c r="A46" s="16"/>
      <c r="B46" s="16"/>
      <c r="C46" s="268"/>
      <c r="D46" s="35"/>
      <c r="E46" s="40"/>
      <c r="F46" s="1"/>
      <c r="J46" s="88"/>
      <c r="K46" s="88"/>
    </row>
    <row r="47" spans="1:11" ht="15.75" thickBot="1">
      <c r="A47" s="47" t="s">
        <v>79</v>
      </c>
      <c r="B47" s="16"/>
      <c r="C47" s="272">
        <v>17896</v>
      </c>
      <c r="D47" s="35"/>
      <c r="E47" s="43">
        <v>21595</v>
      </c>
      <c r="F47" s="1"/>
      <c r="H47" s="72" t="s">
        <v>212</v>
      </c>
      <c r="J47" s="88">
        <v>4689611980</v>
      </c>
      <c r="K47" s="88">
        <v>928452</v>
      </c>
    </row>
    <row r="48" spans="1:11" ht="15.75" thickTop="1">
      <c r="A48" s="16"/>
      <c r="B48" s="16"/>
      <c r="C48" s="55"/>
      <c r="D48" s="16"/>
      <c r="E48" s="24"/>
      <c r="F48" s="1"/>
      <c r="J48" s="88"/>
      <c r="K48" s="88"/>
    </row>
    <row r="49" spans="1:11" ht="12.75" customHeight="1">
      <c r="A49" s="37" t="s">
        <v>165</v>
      </c>
      <c r="B49" s="33"/>
      <c r="C49" s="55"/>
      <c r="D49" s="33"/>
      <c r="F49" s="1"/>
      <c r="H49" s="72" t="s">
        <v>215</v>
      </c>
      <c r="J49" s="88">
        <v>5887</v>
      </c>
      <c r="K49" s="88">
        <f>J47/J49</f>
        <v>796604.718872091</v>
      </c>
    </row>
    <row r="50" spans="1:11" ht="12.75" customHeight="1">
      <c r="A50" s="38" t="s">
        <v>303</v>
      </c>
      <c r="B50" s="33"/>
      <c r="C50" s="57">
        <v>17896</v>
      </c>
      <c r="D50" s="35"/>
      <c r="E50" s="57">
        <v>23112</v>
      </c>
      <c r="F50" s="1"/>
      <c r="J50" s="88"/>
      <c r="K50" s="88"/>
    </row>
    <row r="51" spans="1:11" ht="12.75" customHeight="1">
      <c r="A51" s="38" t="s">
        <v>166</v>
      </c>
      <c r="B51" s="33"/>
      <c r="C51" s="56">
        <v>0</v>
      </c>
      <c r="D51" s="35"/>
      <c r="E51" s="39">
        <v>-1517</v>
      </c>
      <c r="G51" s="49">
        <f>C51-E50</f>
        <v>-23112</v>
      </c>
      <c r="J51" s="88"/>
      <c r="K51" s="88">
        <f>K49-K47</f>
        <v>-131847.28112790897</v>
      </c>
    </row>
    <row r="52" spans="1:7" ht="15.75" thickBot="1">
      <c r="A52" s="33"/>
      <c r="B52" s="33"/>
      <c r="C52" s="58">
        <v>17896</v>
      </c>
      <c r="D52" s="35"/>
      <c r="E52" s="58">
        <v>21595</v>
      </c>
      <c r="F52" s="49">
        <f>C52-C47</f>
        <v>0</v>
      </c>
      <c r="G52" s="31"/>
    </row>
    <row r="53" spans="1:7" s="83" customFormat="1" ht="15.75" thickTop="1">
      <c r="A53" s="102"/>
      <c r="B53" s="102"/>
      <c r="C53" s="57"/>
      <c r="D53" s="35"/>
      <c r="E53" s="57"/>
      <c r="F53" s="49"/>
      <c r="G53" s="31"/>
    </row>
    <row r="54" spans="1:7" s="83" customFormat="1" ht="6" customHeight="1">
      <c r="A54" s="188"/>
      <c r="B54" s="188"/>
      <c r="C54" s="57"/>
      <c r="D54" s="35"/>
      <c r="E54" s="57"/>
      <c r="F54" s="49"/>
      <c r="G54" s="31"/>
    </row>
    <row r="55" spans="1:7" s="83" customFormat="1" ht="15">
      <c r="A55" s="102"/>
      <c r="B55" s="102"/>
      <c r="C55" s="57"/>
      <c r="D55" s="35"/>
      <c r="E55" s="57"/>
      <c r="F55" s="49"/>
      <c r="G55" s="31"/>
    </row>
    <row r="56" spans="1:6" ht="15" customHeight="1">
      <c r="A56" s="335" t="s">
        <v>332</v>
      </c>
      <c r="B56" s="335"/>
      <c r="C56" s="335"/>
      <c r="D56" s="335"/>
      <c r="E56" s="335"/>
      <c r="F56" s="1"/>
    </row>
    <row r="57" spans="1:6" ht="20.25" customHeight="1" thickBot="1">
      <c r="A57" s="336"/>
      <c r="B57" s="336"/>
      <c r="C57" s="336"/>
      <c r="D57" s="336"/>
      <c r="E57" s="336"/>
      <c r="F57" s="1"/>
    </row>
  </sheetData>
  <sheetProtection/>
  <mergeCells count="6">
    <mergeCell ref="A2:E3"/>
    <mergeCell ref="A4:E4"/>
    <mergeCell ref="A56:E57"/>
    <mergeCell ref="A6:C6"/>
    <mergeCell ref="A7:D7"/>
    <mergeCell ref="A29:B29"/>
  </mergeCells>
  <printOptions/>
  <pageMargins left="0.7" right="0.26" top="0.4" bottom="0.45" header="0.3" footer="0.19"/>
  <pageSetup firstPageNumber="5" useFirstPageNumber="1" horizontalDpi="600" verticalDpi="600" orientation="portrait" paperSize="9" scale="99" r:id="rId3"/>
  <headerFooter>
    <oddFooter>&amp;C1&amp;P</oddFooter>
  </headerFooter>
  <legacyDrawing r:id="rId2"/>
  <oleObjects>
    <oleObject progId="Word.Picture.8" shapeId="380619" r:id="rId1"/>
  </oleObjects>
</worksheet>
</file>

<file path=xl/worksheets/sheet6.xml><?xml version="1.0" encoding="utf-8"?>
<worksheet xmlns="http://schemas.openxmlformats.org/spreadsheetml/2006/main" xmlns:r="http://schemas.openxmlformats.org/officeDocument/2006/relationships">
  <dimension ref="A1:T370"/>
  <sheetViews>
    <sheetView zoomScale="130" zoomScaleNormal="130" zoomScaleSheetLayoutView="100" workbookViewId="0" topLeftCell="A1">
      <selection activeCell="E45" sqref="E45"/>
    </sheetView>
  </sheetViews>
  <sheetFormatPr defaultColWidth="9.00390625" defaultRowHeight="15.75"/>
  <cols>
    <col min="1" max="1" width="4.375" style="27" customWidth="1"/>
    <col min="3" max="3" width="12.875" style="0" customWidth="1"/>
    <col min="5" max="5" width="10.00390625" style="0" customWidth="1"/>
    <col min="6" max="7" width="9.625" style="0" customWidth="1"/>
    <col min="8" max="8" width="11.125" style="0" customWidth="1"/>
    <col min="9" max="9" width="12.00390625" style="0" customWidth="1"/>
    <col min="10" max="10" width="9.00390625" style="0" hidden="1" customWidth="1"/>
    <col min="11" max="11" width="8.00390625" style="0" hidden="1" customWidth="1"/>
    <col min="12" max="12" width="9.00390625" style="0" hidden="1" customWidth="1"/>
    <col min="13" max="13" width="10.25390625" style="0" bestFit="1" customWidth="1"/>
    <col min="14" max="14" width="13.75390625" style="0" bestFit="1" customWidth="1"/>
    <col min="15" max="18" width="11.875" style="0" hidden="1" customWidth="1"/>
    <col min="19" max="20" width="15.375" style="0" hidden="1" customWidth="1"/>
  </cols>
  <sheetData>
    <row r="1" ht="15">
      <c r="A1"/>
    </row>
    <row r="2" spans="1:9" ht="24">
      <c r="A2" s="356" t="s">
        <v>61</v>
      </c>
      <c r="B2" s="356"/>
      <c r="C2" s="356"/>
      <c r="D2" s="356"/>
      <c r="E2" s="356"/>
      <c r="F2" s="356"/>
      <c r="G2" s="356"/>
      <c r="H2" s="356"/>
      <c r="I2" s="356"/>
    </row>
    <row r="3" spans="1:9" ht="18">
      <c r="A3" s="357" t="s">
        <v>80</v>
      </c>
      <c r="B3" s="357"/>
      <c r="C3" s="357"/>
      <c r="D3" s="357"/>
      <c r="E3" s="357"/>
      <c r="F3" s="357"/>
      <c r="G3" s="357"/>
      <c r="H3" s="357"/>
      <c r="I3" s="357"/>
    </row>
    <row r="4" ht="6.75" customHeight="1">
      <c r="A4"/>
    </row>
    <row r="5" s="83" customFormat="1" ht="15"/>
    <row r="6" spans="1:9" ht="15.75" thickBot="1">
      <c r="A6" s="134" t="s">
        <v>250</v>
      </c>
      <c r="B6" s="134"/>
      <c r="C6" s="134"/>
      <c r="D6" s="134"/>
      <c r="E6" s="134"/>
      <c r="F6" s="134"/>
      <c r="G6" s="28"/>
      <c r="H6" s="28"/>
      <c r="I6" s="28"/>
    </row>
    <row r="7" spans="1:9" ht="15">
      <c r="A7" s="6"/>
      <c r="B7" s="6"/>
      <c r="C7" s="6"/>
      <c r="D7" s="6"/>
      <c r="E7" s="6"/>
      <c r="F7" s="6"/>
      <c r="G7" s="6"/>
      <c r="H7" s="6"/>
      <c r="I7" s="6"/>
    </row>
    <row r="8" spans="1:9" ht="15">
      <c r="A8" s="100" t="s">
        <v>81</v>
      </c>
      <c r="B8" s="109" t="s">
        <v>82</v>
      </c>
      <c r="C8" s="11"/>
      <c r="D8" s="11"/>
      <c r="E8" s="11"/>
      <c r="F8" s="11"/>
      <c r="G8" s="11"/>
      <c r="H8" s="11"/>
      <c r="I8" s="11"/>
    </row>
    <row r="9" spans="1:9" ht="9.75" customHeight="1">
      <c r="A9" s="100"/>
      <c r="B9" s="109"/>
      <c r="C9" s="11"/>
      <c r="D9" s="11"/>
      <c r="E9" s="11"/>
      <c r="F9" s="11"/>
      <c r="G9" s="11"/>
      <c r="H9" s="11"/>
      <c r="I9" s="11"/>
    </row>
    <row r="10" spans="1:9" ht="57" customHeight="1">
      <c r="A10" s="100"/>
      <c r="B10" s="358" t="s">
        <v>243</v>
      </c>
      <c r="C10" s="358"/>
      <c r="D10" s="358"/>
      <c r="E10" s="358"/>
      <c r="F10" s="358"/>
      <c r="G10" s="358"/>
      <c r="H10" s="358"/>
      <c r="I10" s="358"/>
    </row>
    <row r="11" spans="1:9" ht="9.75" customHeight="1">
      <c r="A11" s="100"/>
      <c r="B11" s="130"/>
      <c r="C11" s="130"/>
      <c r="D11" s="130"/>
      <c r="E11" s="130"/>
      <c r="F11" s="130"/>
      <c r="G11" s="130"/>
      <c r="H11" s="130"/>
      <c r="I11" s="130"/>
    </row>
    <row r="12" spans="1:9" ht="48.75" customHeight="1">
      <c r="A12" s="100"/>
      <c r="B12" s="358" t="s">
        <v>249</v>
      </c>
      <c r="C12" s="358"/>
      <c r="D12" s="358"/>
      <c r="E12" s="358"/>
      <c r="F12" s="358"/>
      <c r="G12" s="358"/>
      <c r="H12" s="358"/>
      <c r="I12" s="358"/>
    </row>
    <row r="13" spans="1:9" ht="11.25" customHeight="1">
      <c r="A13" s="100"/>
      <c r="B13" s="130"/>
      <c r="C13" s="130"/>
      <c r="D13" s="130"/>
      <c r="E13" s="130"/>
      <c r="F13" s="130"/>
      <c r="G13" s="130"/>
      <c r="H13" s="130"/>
      <c r="I13" s="130"/>
    </row>
    <row r="14" spans="1:9" s="83" customFormat="1" ht="15">
      <c r="A14" s="111"/>
      <c r="B14" s="110" t="s">
        <v>244</v>
      </c>
      <c r="C14" s="3"/>
      <c r="D14" s="3"/>
      <c r="E14" s="3"/>
      <c r="F14" s="3"/>
      <c r="G14" s="3"/>
      <c r="H14" s="3"/>
      <c r="I14" s="132" t="s">
        <v>245</v>
      </c>
    </row>
    <row r="15" spans="1:9" s="83" customFormat="1" ht="15">
      <c r="A15" s="111"/>
      <c r="B15" s="111" t="s">
        <v>334</v>
      </c>
      <c r="C15" s="3"/>
      <c r="D15" s="3"/>
      <c r="E15" s="3"/>
      <c r="F15" s="3"/>
      <c r="G15" s="3"/>
      <c r="H15" s="3"/>
      <c r="I15" s="131" t="s">
        <v>247</v>
      </c>
    </row>
    <row r="16" spans="1:9" s="83" customFormat="1" ht="15">
      <c r="A16" s="111"/>
      <c r="B16" s="111" t="s">
        <v>246</v>
      </c>
      <c r="C16" s="3"/>
      <c r="D16" s="3"/>
      <c r="E16" s="3"/>
      <c r="F16" s="3"/>
      <c r="G16" s="3"/>
      <c r="H16" s="3"/>
      <c r="I16" s="131" t="s">
        <v>247</v>
      </c>
    </row>
    <row r="17" spans="1:9" s="83" customFormat="1" ht="15">
      <c r="A17" s="111"/>
      <c r="B17" s="111" t="s">
        <v>333</v>
      </c>
      <c r="C17" s="3"/>
      <c r="D17" s="3"/>
      <c r="E17" s="3"/>
      <c r="F17" s="3"/>
      <c r="G17" s="3"/>
      <c r="H17" s="3"/>
      <c r="I17" s="131" t="s">
        <v>247</v>
      </c>
    </row>
    <row r="18" spans="1:9" s="83" customFormat="1" ht="15">
      <c r="A18" s="111"/>
      <c r="B18" s="111" t="s">
        <v>335</v>
      </c>
      <c r="C18" s="3"/>
      <c r="D18" s="3"/>
      <c r="E18" s="3"/>
      <c r="F18" s="3"/>
      <c r="G18" s="3"/>
      <c r="H18" s="3"/>
      <c r="I18" s="131" t="s">
        <v>247</v>
      </c>
    </row>
    <row r="19" spans="1:9" s="83" customFormat="1" ht="15">
      <c r="A19" s="111"/>
      <c r="B19" s="111" t="s">
        <v>248</v>
      </c>
      <c r="C19" s="3"/>
      <c r="D19" s="3"/>
      <c r="E19" s="3"/>
      <c r="F19" s="3"/>
      <c r="G19" s="3"/>
      <c r="H19" s="3"/>
      <c r="I19" s="131" t="s">
        <v>247</v>
      </c>
    </row>
    <row r="20" spans="1:9" s="83" customFormat="1" ht="15">
      <c r="A20" s="111"/>
      <c r="B20" s="111" t="s">
        <v>347</v>
      </c>
      <c r="C20" s="3"/>
      <c r="D20" s="3"/>
      <c r="E20" s="3"/>
      <c r="F20" s="3"/>
      <c r="G20" s="3"/>
      <c r="H20" s="3"/>
      <c r="I20" s="131" t="s">
        <v>336</v>
      </c>
    </row>
    <row r="21" spans="1:9" s="83" customFormat="1" ht="15">
      <c r="A21" s="111"/>
      <c r="B21" s="111" t="s">
        <v>348</v>
      </c>
      <c r="C21" s="3"/>
      <c r="D21" s="3"/>
      <c r="E21" s="3"/>
      <c r="F21" s="3"/>
      <c r="G21" s="3"/>
      <c r="H21" s="3"/>
      <c r="I21" s="131" t="s">
        <v>336</v>
      </c>
    </row>
    <row r="22" spans="1:9" s="83" customFormat="1" ht="15">
      <c r="A22" s="111"/>
      <c r="B22" s="111" t="s">
        <v>349</v>
      </c>
      <c r="C22" s="3"/>
      <c r="D22" s="3"/>
      <c r="E22" s="3"/>
      <c r="F22" s="3"/>
      <c r="G22" s="3"/>
      <c r="H22" s="3"/>
      <c r="I22" s="131" t="s">
        <v>336</v>
      </c>
    </row>
    <row r="23" spans="1:9" s="83" customFormat="1" ht="15">
      <c r="A23" s="111"/>
      <c r="B23" s="111"/>
      <c r="C23" s="3"/>
      <c r="D23" s="3"/>
      <c r="E23" s="3"/>
      <c r="F23" s="111"/>
      <c r="G23" s="3"/>
      <c r="H23" s="3"/>
      <c r="I23" s="3"/>
    </row>
    <row r="24" spans="1:9" s="83" customFormat="1" ht="32.25" customHeight="1">
      <c r="A24" s="111"/>
      <c r="B24" s="342" t="s">
        <v>259</v>
      </c>
      <c r="C24" s="342"/>
      <c r="D24" s="342"/>
      <c r="E24" s="342"/>
      <c r="F24" s="342"/>
      <c r="G24" s="342"/>
      <c r="H24" s="342"/>
      <c r="I24" s="342"/>
    </row>
    <row r="25" spans="1:9" s="83" customFormat="1" ht="15">
      <c r="A25" s="111"/>
      <c r="B25" s="133"/>
      <c r="C25" s="133"/>
      <c r="D25" s="133"/>
      <c r="E25" s="133"/>
      <c r="F25" s="133"/>
      <c r="G25" s="133"/>
      <c r="H25" s="133"/>
      <c r="I25" s="133"/>
    </row>
    <row r="26" spans="1:9" ht="30.75" customHeight="1">
      <c r="A26" s="100"/>
      <c r="B26" s="358" t="s">
        <v>260</v>
      </c>
      <c r="C26" s="358"/>
      <c r="D26" s="358"/>
      <c r="E26" s="358"/>
      <c r="F26" s="358"/>
      <c r="G26" s="358"/>
      <c r="H26" s="358"/>
      <c r="I26" s="358"/>
    </row>
    <row r="27" spans="1:9" s="83" customFormat="1" ht="15">
      <c r="A27" s="100"/>
      <c r="B27" s="129"/>
      <c r="C27" s="129"/>
      <c r="D27" s="129"/>
      <c r="E27" s="129"/>
      <c r="F27" s="129"/>
      <c r="G27" s="129"/>
      <c r="H27" s="129"/>
      <c r="I27" s="129"/>
    </row>
    <row r="28" spans="1:9" s="83" customFormat="1" ht="15">
      <c r="A28" s="100"/>
      <c r="B28" s="110" t="s">
        <v>338</v>
      </c>
      <c r="C28" s="129"/>
      <c r="D28" s="129"/>
      <c r="E28" s="129"/>
      <c r="F28" s="129"/>
      <c r="G28" s="129"/>
      <c r="H28" s="129"/>
      <c r="I28" s="129"/>
    </row>
    <row r="29" spans="1:9" s="83" customFormat="1" ht="74.25" customHeight="1">
      <c r="A29" s="111"/>
      <c r="B29" s="342" t="s">
        <v>337</v>
      </c>
      <c r="C29" s="342"/>
      <c r="D29" s="342"/>
      <c r="E29" s="342"/>
      <c r="F29" s="342"/>
      <c r="G29" s="342"/>
      <c r="H29" s="342"/>
      <c r="I29" s="342"/>
    </row>
    <row r="30" spans="1:9" s="83" customFormat="1" ht="15">
      <c r="A30" s="111"/>
      <c r="B30" s="111"/>
      <c r="C30" s="3"/>
      <c r="D30" s="3"/>
      <c r="E30" s="3"/>
      <c r="F30" s="111"/>
      <c r="G30" s="3"/>
      <c r="H30" s="3"/>
      <c r="I30" s="3"/>
    </row>
    <row r="31" spans="1:9" s="83" customFormat="1" ht="15">
      <c r="A31" s="111"/>
      <c r="B31" s="110" t="s">
        <v>251</v>
      </c>
      <c r="C31" s="3"/>
      <c r="D31" s="3"/>
      <c r="E31" s="3"/>
      <c r="F31" s="111"/>
      <c r="G31" s="3"/>
      <c r="H31" s="3"/>
      <c r="I31" s="3"/>
    </row>
    <row r="32" spans="1:9" s="83" customFormat="1" ht="60.75" customHeight="1">
      <c r="A32" s="111"/>
      <c r="B32" s="342" t="s">
        <v>252</v>
      </c>
      <c r="C32" s="342"/>
      <c r="D32" s="342"/>
      <c r="E32" s="342"/>
      <c r="F32" s="342"/>
      <c r="G32" s="342"/>
      <c r="H32" s="342"/>
      <c r="I32" s="342"/>
    </row>
    <row r="33" spans="1:9" s="83" customFormat="1" ht="10.5" customHeight="1">
      <c r="A33" s="100"/>
      <c r="B33" s="109"/>
      <c r="C33" s="145"/>
      <c r="D33" s="146"/>
      <c r="E33" s="146"/>
      <c r="F33" s="146"/>
      <c r="G33" s="146"/>
      <c r="H33" s="146"/>
      <c r="I33" s="146"/>
    </row>
    <row r="34" spans="1:9" s="83" customFormat="1" ht="15">
      <c r="A34" s="111"/>
      <c r="B34" s="137" t="s">
        <v>261</v>
      </c>
      <c r="C34" s="68"/>
      <c r="D34" s="68"/>
      <c r="E34" s="68"/>
      <c r="F34" s="68"/>
      <c r="G34" s="3"/>
      <c r="H34" s="3"/>
      <c r="I34" s="3"/>
    </row>
    <row r="35" spans="1:9" s="83" customFormat="1" ht="78.75" customHeight="1">
      <c r="A35" s="111"/>
      <c r="B35" s="343" t="s">
        <v>304</v>
      </c>
      <c r="C35" s="343"/>
      <c r="D35" s="343"/>
      <c r="E35" s="343"/>
      <c r="F35" s="343"/>
      <c r="G35" s="343"/>
      <c r="H35" s="343"/>
      <c r="I35" s="343"/>
    </row>
    <row r="36" spans="1:9" s="83" customFormat="1" ht="15">
      <c r="A36" s="144"/>
      <c r="B36" s="144"/>
      <c r="C36" s="144"/>
      <c r="D36" s="144"/>
      <c r="E36" s="144"/>
      <c r="F36" s="144"/>
      <c r="G36" s="144"/>
      <c r="H36" s="144"/>
      <c r="I36" s="144"/>
    </row>
    <row r="37" spans="1:9" ht="15">
      <c r="A37" s="100" t="s">
        <v>81</v>
      </c>
      <c r="B37" s="109" t="s">
        <v>253</v>
      </c>
      <c r="C37" s="145"/>
      <c r="D37" s="146"/>
      <c r="E37" s="146"/>
      <c r="F37" s="146"/>
      <c r="G37" s="146"/>
      <c r="H37" s="146"/>
      <c r="I37" s="146"/>
    </row>
    <row r="38" spans="1:9" s="83" customFormat="1" ht="15">
      <c r="A38" s="111"/>
      <c r="B38" s="138"/>
      <c r="C38" s="68"/>
      <c r="D38" s="68"/>
      <c r="E38" s="68"/>
      <c r="F38" s="68"/>
      <c r="G38" s="3"/>
      <c r="H38" s="3"/>
      <c r="I38" s="3"/>
    </row>
    <row r="39" spans="1:9" s="83" customFormat="1" ht="15">
      <c r="A39" s="111"/>
      <c r="B39" s="138" t="s">
        <v>262</v>
      </c>
      <c r="C39" s="68"/>
      <c r="D39" s="68"/>
      <c r="E39" s="68"/>
      <c r="F39" s="68"/>
      <c r="G39" s="3"/>
      <c r="H39" s="3"/>
      <c r="I39" s="3"/>
    </row>
    <row r="40" spans="1:9" s="83" customFormat="1" ht="15">
      <c r="A40" s="111"/>
      <c r="B40" s="138"/>
      <c r="C40" s="68"/>
      <c r="D40" s="68"/>
      <c r="E40" s="138"/>
      <c r="F40" s="68"/>
      <c r="G40" s="3"/>
      <c r="H40" s="3"/>
      <c r="I40" s="3"/>
    </row>
    <row r="41" spans="1:9" s="83" customFormat="1" ht="15">
      <c r="A41" s="111"/>
      <c r="B41" s="138"/>
      <c r="C41" s="68"/>
      <c r="D41" s="3"/>
      <c r="E41" s="139" t="s">
        <v>294</v>
      </c>
      <c r="G41" s="142" t="s">
        <v>296</v>
      </c>
      <c r="H41" s="3"/>
      <c r="I41" s="139"/>
    </row>
    <row r="42" spans="1:9" s="83" customFormat="1" ht="15">
      <c r="A42" s="111"/>
      <c r="B42" s="138"/>
      <c r="C42" s="68"/>
      <c r="D42" s="3"/>
      <c r="E42" s="139" t="s">
        <v>295</v>
      </c>
      <c r="G42" s="142" t="s">
        <v>297</v>
      </c>
      <c r="H42" s="3"/>
      <c r="I42" s="139" t="s">
        <v>298</v>
      </c>
    </row>
    <row r="43" spans="1:9" s="83" customFormat="1" ht="15.75" thickBot="1">
      <c r="A43" s="111"/>
      <c r="B43" s="138"/>
      <c r="C43" s="138"/>
      <c r="D43" s="3"/>
      <c r="E43" s="140" t="s">
        <v>18</v>
      </c>
      <c r="G43" s="140" t="s">
        <v>18</v>
      </c>
      <c r="H43" s="3"/>
      <c r="I43" s="140" t="s">
        <v>18</v>
      </c>
    </row>
    <row r="44" spans="1:9" s="83" customFormat="1" ht="15">
      <c r="A44" s="111"/>
      <c r="B44" s="138"/>
      <c r="C44" s="68"/>
      <c r="D44" s="3"/>
      <c r="E44" s="68"/>
      <c r="G44" s="3"/>
      <c r="H44" s="3"/>
      <c r="I44" s="68"/>
    </row>
    <row r="45" spans="1:9" s="83" customFormat="1" ht="15">
      <c r="A45" s="111"/>
      <c r="B45" s="138" t="s">
        <v>21</v>
      </c>
      <c r="C45" s="138"/>
      <c r="D45" s="3"/>
      <c r="E45" s="32">
        <v>176550</v>
      </c>
      <c r="G45" s="183">
        <v>23250</v>
      </c>
      <c r="H45" s="3"/>
      <c r="I45" s="32">
        <f>176550+23250</f>
        <v>199800</v>
      </c>
    </row>
    <row r="46" spans="1:9" s="83" customFormat="1" ht="15.75" thickBot="1">
      <c r="A46" s="111"/>
      <c r="B46" s="138" t="s">
        <v>23</v>
      </c>
      <c r="C46" s="138"/>
      <c r="D46" s="3"/>
      <c r="E46" s="141">
        <v>23250</v>
      </c>
      <c r="F46" s="185"/>
      <c r="G46" s="184">
        <v>-23250</v>
      </c>
      <c r="H46" s="186"/>
      <c r="I46" s="141">
        <v>0</v>
      </c>
    </row>
    <row r="47" spans="1:9" s="83" customFormat="1" ht="15.75" thickTop="1">
      <c r="A47" s="111"/>
      <c r="B47" s="138"/>
      <c r="C47" s="68"/>
      <c r="D47" s="68"/>
      <c r="E47" s="68"/>
      <c r="F47" s="68"/>
      <c r="G47" s="3"/>
      <c r="H47" s="3"/>
      <c r="I47" s="3"/>
    </row>
    <row r="48" spans="1:9" s="83" customFormat="1" ht="15">
      <c r="A48" s="111"/>
      <c r="B48" s="110" t="s">
        <v>263</v>
      </c>
      <c r="C48" s="3"/>
      <c r="D48" s="3"/>
      <c r="E48" s="3"/>
      <c r="F48" s="111"/>
      <c r="G48" s="3"/>
      <c r="H48" s="3"/>
      <c r="I48" s="3"/>
    </row>
    <row r="49" spans="1:9" s="83" customFormat="1" ht="61.5" customHeight="1">
      <c r="A49" s="111"/>
      <c r="B49" s="342" t="s">
        <v>254</v>
      </c>
      <c r="C49" s="342"/>
      <c r="D49" s="342"/>
      <c r="E49" s="342"/>
      <c r="F49" s="342"/>
      <c r="G49" s="342"/>
      <c r="H49" s="342"/>
      <c r="I49" s="342"/>
    </row>
    <row r="50" spans="1:9" s="83" customFormat="1" ht="13.5" customHeight="1">
      <c r="A50" s="111"/>
      <c r="B50" s="111"/>
      <c r="C50" s="3"/>
      <c r="D50" s="3"/>
      <c r="E50" s="3"/>
      <c r="F50" s="111"/>
      <c r="G50" s="3"/>
      <c r="H50" s="3"/>
      <c r="I50" s="3"/>
    </row>
    <row r="51" spans="1:9" s="83" customFormat="1" ht="15">
      <c r="A51" s="147"/>
      <c r="B51" s="344" t="s">
        <v>305</v>
      </c>
      <c r="C51" s="344"/>
      <c r="D51" s="344"/>
      <c r="E51" s="344"/>
      <c r="F51" s="344"/>
      <c r="G51" s="344"/>
      <c r="H51" s="344"/>
      <c r="I51" s="344"/>
    </row>
    <row r="52" spans="1:9" s="83" customFormat="1" ht="13.5" customHeight="1">
      <c r="A52" s="147"/>
      <c r="B52" s="145"/>
      <c r="C52" s="145"/>
      <c r="D52" s="145"/>
      <c r="E52" s="145"/>
      <c r="F52" s="145"/>
      <c r="G52" s="145"/>
      <c r="H52" s="145"/>
      <c r="I52" s="145"/>
    </row>
    <row r="53" spans="1:9" s="83" customFormat="1" ht="15">
      <c r="A53" s="147"/>
      <c r="B53" s="148" t="s">
        <v>255</v>
      </c>
      <c r="C53" s="145"/>
      <c r="D53" s="145"/>
      <c r="E53" s="145"/>
      <c r="F53" s="145"/>
      <c r="G53" s="145"/>
      <c r="H53" s="145"/>
      <c r="I53" s="145"/>
    </row>
    <row r="54" spans="1:9" s="83" customFormat="1" ht="15">
      <c r="A54" s="147"/>
      <c r="B54" s="143" t="s">
        <v>256</v>
      </c>
      <c r="C54" s="145"/>
      <c r="D54" s="145"/>
      <c r="E54" s="145"/>
      <c r="F54" s="145"/>
      <c r="G54" s="145"/>
      <c r="H54" s="145"/>
      <c r="I54" s="145"/>
    </row>
    <row r="55" spans="1:9" s="83" customFormat="1" ht="15">
      <c r="A55" s="147"/>
      <c r="B55" s="344" t="s">
        <v>306</v>
      </c>
      <c r="C55" s="344"/>
      <c r="D55" s="344"/>
      <c r="E55" s="344"/>
      <c r="F55" s="344"/>
      <c r="G55" s="344"/>
      <c r="H55" s="344"/>
      <c r="I55" s="344"/>
    </row>
    <row r="56" spans="1:9" s="83" customFormat="1" ht="15">
      <c r="A56" s="147"/>
      <c r="B56" s="149"/>
      <c r="C56" s="278"/>
      <c r="D56" s="149"/>
      <c r="E56" s="149"/>
      <c r="F56" s="149"/>
      <c r="G56" s="149"/>
      <c r="H56" s="149"/>
      <c r="I56" s="149"/>
    </row>
    <row r="57" spans="1:9" s="83" customFormat="1" ht="31.5" customHeight="1">
      <c r="A57" s="147"/>
      <c r="B57" s="344" t="s">
        <v>339</v>
      </c>
      <c r="C57" s="344"/>
      <c r="D57" s="344"/>
      <c r="E57" s="344"/>
      <c r="F57" s="344"/>
      <c r="G57" s="344"/>
      <c r="H57" s="344"/>
      <c r="I57" s="344"/>
    </row>
    <row r="58" spans="1:9" s="83" customFormat="1" ht="15">
      <c r="A58" s="147"/>
      <c r="B58" s="149"/>
      <c r="C58" s="149"/>
      <c r="D58" s="149"/>
      <c r="E58" s="149"/>
      <c r="F58" s="149"/>
      <c r="G58" s="149"/>
      <c r="H58" s="149"/>
      <c r="I58" s="149"/>
    </row>
    <row r="59" spans="1:9" s="83" customFormat="1" ht="15">
      <c r="A59" s="147"/>
      <c r="B59" s="277" t="s">
        <v>307</v>
      </c>
      <c r="C59" s="278"/>
      <c r="D59" s="278"/>
      <c r="E59" s="278"/>
      <c r="F59" s="278"/>
      <c r="G59" s="278"/>
      <c r="H59" s="278"/>
      <c r="I59" s="278"/>
    </row>
    <row r="60" spans="1:9" s="83" customFormat="1" ht="77.25" customHeight="1">
      <c r="A60" s="147"/>
      <c r="B60" s="341" t="s">
        <v>377</v>
      </c>
      <c r="C60" s="341"/>
      <c r="D60" s="341"/>
      <c r="E60" s="341"/>
      <c r="F60" s="341"/>
      <c r="G60" s="341"/>
      <c r="H60" s="341"/>
      <c r="I60" s="341"/>
    </row>
    <row r="61" spans="1:9" s="83" customFormat="1" ht="15">
      <c r="A61" s="147"/>
      <c r="B61" s="279"/>
      <c r="C61" s="279"/>
      <c r="D61" s="280"/>
      <c r="E61" s="280"/>
      <c r="F61" s="280"/>
      <c r="G61" s="280"/>
      <c r="H61" s="280"/>
      <c r="I61" s="280"/>
    </row>
    <row r="62" spans="1:9" s="83" customFormat="1" ht="15">
      <c r="A62" s="147"/>
      <c r="B62" s="279" t="s">
        <v>257</v>
      </c>
      <c r="C62" s="279"/>
      <c r="D62" s="280"/>
      <c r="E62" s="280"/>
      <c r="F62" s="280"/>
      <c r="G62" s="280"/>
      <c r="H62" s="280"/>
      <c r="I62" s="280"/>
    </row>
    <row r="63" spans="1:9" s="83" customFormat="1" ht="15">
      <c r="A63" s="147"/>
      <c r="B63" s="279"/>
      <c r="C63" s="279"/>
      <c r="D63" s="280"/>
      <c r="E63" s="280"/>
      <c r="F63" s="280"/>
      <c r="G63" s="280"/>
      <c r="H63" s="280"/>
      <c r="I63" s="280"/>
    </row>
    <row r="64" spans="1:9" s="83" customFormat="1" ht="15">
      <c r="A64" s="147"/>
      <c r="B64" s="281" t="s">
        <v>258</v>
      </c>
      <c r="C64" s="279"/>
      <c r="D64" s="280"/>
      <c r="E64" s="280"/>
      <c r="F64" s="280"/>
      <c r="G64" s="280"/>
      <c r="H64" s="280"/>
      <c r="I64" s="280"/>
    </row>
    <row r="65" spans="1:9" s="83" customFormat="1" ht="51.75" customHeight="1">
      <c r="A65" s="147"/>
      <c r="B65" s="341" t="s">
        <v>378</v>
      </c>
      <c r="C65" s="341"/>
      <c r="D65" s="341"/>
      <c r="E65" s="341"/>
      <c r="F65" s="341"/>
      <c r="G65" s="341"/>
      <c r="H65" s="341"/>
      <c r="I65" s="341"/>
    </row>
    <row r="66" spans="1:9" s="83" customFormat="1" ht="15">
      <c r="A66" s="44"/>
      <c r="B66" s="282"/>
      <c r="C66" s="282"/>
      <c r="D66" s="283"/>
      <c r="E66" s="283"/>
      <c r="F66" s="283"/>
      <c r="G66" s="283"/>
      <c r="H66" s="283"/>
      <c r="I66" s="283"/>
    </row>
    <row r="67" spans="1:9" s="83" customFormat="1" ht="15">
      <c r="A67" s="44"/>
      <c r="B67" s="282"/>
      <c r="C67" s="282"/>
      <c r="D67" s="283"/>
      <c r="E67" s="283"/>
      <c r="F67" s="283"/>
      <c r="G67" s="283"/>
      <c r="H67" s="283"/>
      <c r="I67" s="283"/>
    </row>
    <row r="68" spans="1:9" s="83" customFormat="1" ht="15">
      <c r="A68" s="44"/>
      <c r="B68" s="282"/>
      <c r="C68" s="282"/>
      <c r="D68" s="283"/>
      <c r="E68" s="283"/>
      <c r="F68" s="283"/>
      <c r="G68" s="283"/>
      <c r="H68" s="283"/>
      <c r="I68" s="283"/>
    </row>
    <row r="69" spans="1:9" s="83" customFormat="1" ht="15">
      <c r="A69" s="44"/>
      <c r="B69" s="282"/>
      <c r="C69" s="282"/>
      <c r="D69" s="283"/>
      <c r="E69" s="283"/>
      <c r="F69" s="283"/>
      <c r="G69" s="283"/>
      <c r="H69" s="283"/>
      <c r="I69" s="283"/>
    </row>
    <row r="70" spans="1:9" s="83" customFormat="1" ht="15">
      <c r="A70" s="44"/>
      <c r="B70" s="282"/>
      <c r="C70" s="282"/>
      <c r="D70" s="283"/>
      <c r="E70" s="283"/>
      <c r="F70" s="283"/>
      <c r="G70" s="283"/>
      <c r="H70" s="283"/>
      <c r="I70" s="283"/>
    </row>
    <row r="71" spans="1:9" s="83" customFormat="1" ht="15">
      <c r="A71" s="44"/>
      <c r="B71" s="282"/>
      <c r="C71" s="282"/>
      <c r="D71" s="283"/>
      <c r="E71" s="283"/>
      <c r="F71" s="283"/>
      <c r="G71" s="283"/>
      <c r="H71" s="283"/>
      <c r="I71" s="283"/>
    </row>
    <row r="72" spans="1:9" s="83" customFormat="1" ht="15">
      <c r="A72" s="44"/>
      <c r="B72" s="282"/>
      <c r="C72" s="282"/>
      <c r="D72" s="283"/>
      <c r="E72" s="283"/>
      <c r="F72" s="283"/>
      <c r="G72" s="283"/>
      <c r="H72" s="283"/>
      <c r="I72" s="283"/>
    </row>
    <row r="73" spans="1:9" s="83" customFormat="1" ht="15">
      <c r="A73" s="44"/>
      <c r="B73" s="282"/>
      <c r="C73" s="282"/>
      <c r="D73" s="283"/>
      <c r="E73" s="283"/>
      <c r="F73" s="283"/>
      <c r="G73" s="283"/>
      <c r="H73" s="283"/>
      <c r="I73" s="283"/>
    </row>
    <row r="74" spans="1:9" s="83" customFormat="1" ht="15">
      <c r="A74" s="100" t="s">
        <v>81</v>
      </c>
      <c r="B74" s="219" t="s">
        <v>253</v>
      </c>
      <c r="C74" s="282"/>
      <c r="D74" s="283"/>
      <c r="E74" s="283"/>
      <c r="F74" s="283"/>
      <c r="G74" s="283"/>
      <c r="H74" s="283"/>
      <c r="I74" s="283"/>
    </row>
    <row r="75" spans="1:9" s="83" customFormat="1" ht="15">
      <c r="A75" s="100"/>
      <c r="B75" s="219"/>
      <c r="C75" s="282"/>
      <c r="D75" s="283"/>
      <c r="E75" s="283"/>
      <c r="F75" s="283"/>
      <c r="G75" s="283"/>
      <c r="H75" s="283"/>
      <c r="I75" s="283"/>
    </row>
    <row r="76" spans="1:9" s="83" customFormat="1" ht="15">
      <c r="A76" s="100"/>
      <c r="B76" s="137" t="s">
        <v>293</v>
      </c>
      <c r="C76" s="282"/>
      <c r="D76" s="283"/>
      <c r="E76" s="283"/>
      <c r="F76" s="283"/>
      <c r="G76" s="283"/>
      <c r="H76" s="283"/>
      <c r="I76" s="283"/>
    </row>
    <row r="77" spans="1:9" s="83" customFormat="1" ht="8.25" customHeight="1">
      <c r="A77" s="100"/>
      <c r="B77" s="137"/>
      <c r="C77" s="282"/>
      <c r="D77" s="283"/>
      <c r="E77" s="283"/>
      <c r="F77" s="283"/>
      <c r="G77" s="283"/>
      <c r="H77" s="283"/>
      <c r="I77" s="283"/>
    </row>
    <row r="78" spans="1:9" s="83" customFormat="1" ht="15">
      <c r="A78" s="44"/>
      <c r="B78" s="281" t="s">
        <v>292</v>
      </c>
      <c r="C78" s="282"/>
      <c r="D78" s="283"/>
      <c r="E78" s="283"/>
      <c r="F78" s="283"/>
      <c r="G78" s="283"/>
      <c r="H78" s="283"/>
      <c r="I78" s="283"/>
    </row>
    <row r="79" spans="1:9" s="83" customFormat="1" ht="47.25" customHeight="1">
      <c r="A79" s="44"/>
      <c r="B79" s="341" t="s">
        <v>300</v>
      </c>
      <c r="C79" s="359"/>
      <c r="D79" s="359"/>
      <c r="E79" s="359"/>
      <c r="F79" s="359"/>
      <c r="G79" s="359"/>
      <c r="H79" s="359"/>
      <c r="I79" s="359"/>
    </row>
    <row r="80" spans="1:9" s="83" customFormat="1" ht="15">
      <c r="A80" s="44"/>
      <c r="B80" s="284"/>
      <c r="C80" s="282"/>
      <c r="D80" s="283"/>
      <c r="E80" s="283"/>
      <c r="F80" s="283"/>
      <c r="G80" s="283"/>
      <c r="H80" s="283"/>
      <c r="I80" s="283"/>
    </row>
    <row r="81" spans="1:9" s="83" customFormat="1" ht="15">
      <c r="A81" s="111"/>
      <c r="B81" s="138"/>
      <c r="C81" s="68"/>
      <c r="D81" s="68"/>
      <c r="E81" s="139" t="s">
        <v>294</v>
      </c>
      <c r="F81" s="50"/>
      <c r="G81" s="245" t="s">
        <v>296</v>
      </c>
      <c r="H81" s="68"/>
      <c r="I81" s="139"/>
    </row>
    <row r="82" spans="1:9" s="83" customFormat="1" ht="15">
      <c r="A82" s="111"/>
      <c r="B82" s="138"/>
      <c r="C82" s="68"/>
      <c r="D82" s="68"/>
      <c r="E82" s="139" t="s">
        <v>295</v>
      </c>
      <c r="F82" s="50"/>
      <c r="G82" s="245" t="s">
        <v>299</v>
      </c>
      <c r="H82" s="68"/>
      <c r="I82" s="139" t="s">
        <v>298</v>
      </c>
    </row>
    <row r="83" spans="1:9" s="83" customFormat="1" ht="15.75" thickBot="1">
      <c r="A83" s="111"/>
      <c r="B83" s="138"/>
      <c r="C83" s="138"/>
      <c r="D83" s="68"/>
      <c r="E83" s="140" t="s">
        <v>18</v>
      </c>
      <c r="F83" s="50"/>
      <c r="G83" s="140" t="s">
        <v>18</v>
      </c>
      <c r="H83" s="68"/>
      <c r="I83" s="140" t="s">
        <v>18</v>
      </c>
    </row>
    <row r="84" spans="1:9" s="83" customFormat="1" ht="15">
      <c r="A84" s="111"/>
      <c r="B84" s="138"/>
      <c r="C84" s="68"/>
      <c r="D84" s="68"/>
      <c r="E84" s="68"/>
      <c r="F84" s="50"/>
      <c r="G84" s="68"/>
      <c r="H84" s="68"/>
      <c r="I84" s="68"/>
    </row>
    <row r="85" spans="1:9" s="83" customFormat="1" ht="15">
      <c r="A85" s="111"/>
      <c r="B85" s="137" t="s">
        <v>316</v>
      </c>
      <c r="C85" s="68"/>
      <c r="D85" s="68"/>
      <c r="E85" s="68"/>
      <c r="F85" s="50"/>
      <c r="G85" s="68"/>
      <c r="H85" s="68"/>
      <c r="I85" s="68"/>
    </row>
    <row r="86" spans="1:9" s="83" customFormat="1" ht="15">
      <c r="A86" s="111"/>
      <c r="B86" s="68" t="s">
        <v>221</v>
      </c>
      <c r="C86" s="138"/>
      <c r="D86" s="68"/>
      <c r="E86" s="75">
        <v>162</v>
      </c>
      <c r="F86" s="68"/>
      <c r="G86" s="77">
        <v>-162</v>
      </c>
      <c r="H86" s="68"/>
      <c r="I86" s="32">
        <f>E86+G86</f>
        <v>0</v>
      </c>
    </row>
    <row r="87" spans="1:9" s="83" customFormat="1" ht="15">
      <c r="A87" s="111"/>
      <c r="B87" s="68" t="s">
        <v>222</v>
      </c>
      <c r="C87" s="138"/>
      <c r="D87" s="68"/>
      <c r="E87" s="198">
        <v>0</v>
      </c>
      <c r="F87" s="285"/>
      <c r="G87" s="286">
        <v>162</v>
      </c>
      <c r="H87" s="285"/>
      <c r="I87" s="198">
        <f>E87+G87</f>
        <v>162</v>
      </c>
    </row>
    <row r="88" spans="1:9" s="83" customFormat="1" ht="15">
      <c r="A88" s="111"/>
      <c r="B88" s="68" t="s">
        <v>223</v>
      </c>
      <c r="C88" s="138"/>
      <c r="D88" s="68"/>
      <c r="E88" s="79">
        <v>3369</v>
      </c>
      <c r="F88" s="285"/>
      <c r="G88" s="286">
        <f>'EQ'!E19</f>
        <v>-339</v>
      </c>
      <c r="H88" s="285"/>
      <c r="I88" s="198">
        <f>E88+G88</f>
        <v>3030</v>
      </c>
    </row>
    <row r="89" spans="1:9" s="83" customFormat="1" ht="7.5" customHeight="1">
      <c r="A89" s="111"/>
      <c r="B89" s="68"/>
      <c r="C89" s="138"/>
      <c r="D89" s="68"/>
      <c r="E89" s="79"/>
      <c r="F89" s="285"/>
      <c r="G89" s="286"/>
      <c r="H89" s="285"/>
      <c r="I89" s="198"/>
    </row>
    <row r="90" spans="1:9" s="83" customFormat="1" ht="15">
      <c r="A90" s="111"/>
      <c r="B90" s="74" t="s">
        <v>317</v>
      </c>
      <c r="C90" s="138"/>
      <c r="D90" s="68"/>
      <c r="E90" s="79"/>
      <c r="F90" s="285"/>
      <c r="G90" s="286"/>
      <c r="H90" s="285"/>
      <c r="I90" s="198"/>
    </row>
    <row r="91" spans="1:9" s="83" customFormat="1" ht="15.75" thickBot="1">
      <c r="A91" s="44"/>
      <c r="B91" s="279" t="s">
        <v>318</v>
      </c>
      <c r="C91" s="282"/>
      <c r="D91" s="283"/>
      <c r="E91" s="287">
        <f>'EQ'!E18</f>
        <v>150513</v>
      </c>
      <c r="F91" s="287"/>
      <c r="G91" s="287">
        <f>'EQ'!E19</f>
        <v>-339</v>
      </c>
      <c r="H91" s="287"/>
      <c r="I91" s="141">
        <f>E91+G91</f>
        <v>150174</v>
      </c>
    </row>
    <row r="92" spans="1:9" s="83" customFormat="1" ht="15.75" thickTop="1">
      <c r="A92" s="44"/>
      <c r="B92" s="284"/>
      <c r="C92" s="282"/>
      <c r="D92" s="283"/>
      <c r="E92" s="50"/>
      <c r="F92" s="50"/>
      <c r="G92" s="50"/>
      <c r="H92" s="50"/>
      <c r="I92" s="50"/>
    </row>
    <row r="93" spans="1:9" ht="15">
      <c r="A93" s="100" t="s">
        <v>308</v>
      </c>
      <c r="B93" s="74" t="s">
        <v>83</v>
      </c>
      <c r="C93" s="157"/>
      <c r="D93" s="157"/>
      <c r="E93" s="157"/>
      <c r="F93" s="157"/>
      <c r="G93" s="157"/>
      <c r="H93" s="157"/>
      <c r="I93" s="157"/>
    </row>
    <row r="94" spans="1:9" ht="15">
      <c r="A94" s="100"/>
      <c r="B94" s="74"/>
      <c r="C94" s="157"/>
      <c r="D94" s="157"/>
      <c r="E94" s="157"/>
      <c r="F94" s="157"/>
      <c r="G94" s="157"/>
      <c r="H94" s="157"/>
      <c r="I94" s="157"/>
    </row>
    <row r="95" spans="1:9" ht="32.25" customHeight="1">
      <c r="A95" s="100"/>
      <c r="B95" s="339" t="s">
        <v>350</v>
      </c>
      <c r="C95" s="339"/>
      <c r="D95" s="339"/>
      <c r="E95" s="339"/>
      <c r="F95" s="339"/>
      <c r="G95" s="339"/>
      <c r="H95" s="339"/>
      <c r="I95" s="339"/>
    </row>
    <row r="96" spans="1:9" ht="15">
      <c r="A96" s="100"/>
      <c r="B96" s="157"/>
      <c r="C96" s="157"/>
      <c r="D96" s="157"/>
      <c r="E96" s="157"/>
      <c r="F96" s="157"/>
      <c r="G96" s="157"/>
      <c r="H96" s="157"/>
      <c r="I96" s="157"/>
    </row>
    <row r="97" spans="1:9" ht="15">
      <c r="A97" s="100" t="s">
        <v>84</v>
      </c>
      <c r="B97" s="74" t="s">
        <v>85</v>
      </c>
      <c r="C97" s="157"/>
      <c r="D97" s="157"/>
      <c r="E97" s="157"/>
      <c r="F97" s="157"/>
      <c r="G97" s="157"/>
      <c r="H97" s="157"/>
      <c r="I97" s="157"/>
    </row>
    <row r="98" spans="1:9" ht="15">
      <c r="A98" s="100"/>
      <c r="B98" s="74"/>
      <c r="C98" s="157"/>
      <c r="D98" s="157"/>
      <c r="E98" s="157"/>
      <c r="F98" s="157"/>
      <c r="G98" s="157"/>
      <c r="H98" s="157"/>
      <c r="I98" s="157"/>
    </row>
    <row r="99" spans="1:9" ht="15">
      <c r="A99" s="100"/>
      <c r="B99" s="340" t="s">
        <v>86</v>
      </c>
      <c r="C99" s="340"/>
      <c r="D99" s="340"/>
      <c r="E99" s="340"/>
      <c r="F99" s="340"/>
      <c r="G99" s="340"/>
      <c r="H99" s="340"/>
      <c r="I99" s="340"/>
    </row>
    <row r="100" spans="1:9" ht="15">
      <c r="A100" s="100"/>
      <c r="B100" s="157"/>
      <c r="C100" s="157"/>
      <c r="D100" s="157"/>
      <c r="E100" s="157"/>
      <c r="F100" s="157"/>
      <c r="G100" s="157"/>
      <c r="H100" s="157"/>
      <c r="I100" s="157"/>
    </row>
    <row r="101" spans="1:9" ht="15">
      <c r="A101" s="100" t="s">
        <v>87</v>
      </c>
      <c r="B101" s="74" t="s">
        <v>88</v>
      </c>
      <c r="C101" s="157"/>
      <c r="D101" s="157"/>
      <c r="E101" s="157"/>
      <c r="F101" s="157"/>
      <c r="G101" s="157"/>
      <c r="H101" s="157"/>
      <c r="I101" s="157"/>
    </row>
    <row r="102" spans="1:9" ht="15">
      <c r="A102" s="100"/>
      <c r="B102" s="74"/>
      <c r="C102" s="157"/>
      <c r="D102" s="157"/>
      <c r="E102" s="157"/>
      <c r="F102" s="157"/>
      <c r="G102" s="157"/>
      <c r="H102" s="157"/>
      <c r="I102" s="157"/>
    </row>
    <row r="103" spans="1:9" ht="31.5" customHeight="1">
      <c r="A103" s="100"/>
      <c r="B103" s="352" t="s">
        <v>169</v>
      </c>
      <c r="C103" s="352"/>
      <c r="D103" s="352"/>
      <c r="E103" s="352"/>
      <c r="F103" s="352"/>
      <c r="G103" s="352"/>
      <c r="H103" s="352"/>
      <c r="I103" s="352"/>
    </row>
    <row r="104" spans="1:9" ht="15">
      <c r="A104" s="100"/>
      <c r="B104" s="157"/>
      <c r="C104" s="157"/>
      <c r="D104" s="157"/>
      <c r="E104" s="157"/>
      <c r="F104" s="157"/>
      <c r="G104" s="157"/>
      <c r="H104" s="157"/>
      <c r="I104" s="157"/>
    </row>
    <row r="105" spans="1:9" ht="15">
      <c r="A105" s="100" t="s">
        <v>89</v>
      </c>
      <c r="B105" s="74" t="s">
        <v>90</v>
      </c>
      <c r="C105" s="157"/>
      <c r="D105" s="157"/>
      <c r="E105" s="157"/>
      <c r="F105" s="157"/>
      <c r="G105" s="157"/>
      <c r="H105" s="157"/>
      <c r="I105" s="157"/>
    </row>
    <row r="106" spans="1:9" ht="15">
      <c r="A106" s="100"/>
      <c r="B106" s="74"/>
      <c r="C106" s="157"/>
      <c r="D106" s="157"/>
      <c r="E106" s="157"/>
      <c r="F106" s="157"/>
      <c r="G106" s="157"/>
      <c r="H106" s="157"/>
      <c r="I106" s="157"/>
    </row>
    <row r="107" spans="1:9" ht="31.5" customHeight="1">
      <c r="A107" s="100"/>
      <c r="B107" s="352" t="s">
        <v>91</v>
      </c>
      <c r="C107" s="352"/>
      <c r="D107" s="352"/>
      <c r="E107" s="352"/>
      <c r="F107" s="352"/>
      <c r="G107" s="352"/>
      <c r="H107" s="352"/>
      <c r="I107" s="352"/>
    </row>
    <row r="108" spans="1:9" ht="15">
      <c r="A108" s="100"/>
      <c r="B108" s="157"/>
      <c r="C108" s="157"/>
      <c r="D108" s="157"/>
      <c r="E108" s="157"/>
      <c r="F108" s="157"/>
      <c r="G108" s="157"/>
      <c r="H108" s="157"/>
      <c r="I108" s="157"/>
    </row>
    <row r="109" spans="1:9" ht="15">
      <c r="A109" s="100" t="s">
        <v>92</v>
      </c>
      <c r="B109" s="74" t="s">
        <v>93</v>
      </c>
      <c r="C109" s="157"/>
      <c r="D109" s="157"/>
      <c r="E109" s="157"/>
      <c r="F109" s="157"/>
      <c r="G109" s="157"/>
      <c r="H109" s="157"/>
      <c r="I109" s="157"/>
    </row>
    <row r="110" spans="1:9" ht="15">
      <c r="A110" s="100"/>
      <c r="B110" s="74"/>
      <c r="C110" s="157"/>
      <c r="D110" s="157"/>
      <c r="E110" s="157"/>
      <c r="F110" s="157"/>
      <c r="G110" s="157"/>
      <c r="H110" s="157"/>
      <c r="I110" s="157"/>
    </row>
    <row r="111" spans="1:9" ht="30.75" customHeight="1">
      <c r="A111" s="100"/>
      <c r="B111" s="352" t="s">
        <v>94</v>
      </c>
      <c r="C111" s="352"/>
      <c r="D111" s="352"/>
      <c r="E111" s="352"/>
      <c r="F111" s="352"/>
      <c r="G111" s="352"/>
      <c r="H111" s="352"/>
      <c r="I111" s="352"/>
    </row>
    <row r="112" spans="1:9" ht="15">
      <c r="A112" s="100"/>
      <c r="B112" s="157"/>
      <c r="C112" s="157"/>
      <c r="D112" s="157"/>
      <c r="E112" s="157"/>
      <c r="F112" s="157"/>
      <c r="G112" s="157"/>
      <c r="H112" s="157"/>
      <c r="I112" s="157"/>
    </row>
    <row r="113" spans="1:9" ht="15">
      <c r="A113" s="100" t="s">
        <v>95</v>
      </c>
      <c r="B113" s="74" t="s">
        <v>96</v>
      </c>
      <c r="C113" s="157"/>
      <c r="D113" s="157"/>
      <c r="E113" s="157"/>
      <c r="F113" s="157"/>
      <c r="G113" s="157"/>
      <c r="H113" s="157"/>
      <c r="I113" s="157"/>
    </row>
    <row r="114" spans="1:9" ht="15">
      <c r="A114" s="100"/>
      <c r="B114" s="154" t="s">
        <v>174</v>
      </c>
      <c r="C114" s="154"/>
      <c r="D114" s="154"/>
      <c r="E114" s="154"/>
      <c r="F114" s="154"/>
      <c r="G114" s="154"/>
      <c r="H114" s="154"/>
      <c r="I114" s="154"/>
    </row>
    <row r="115" spans="1:9" s="83" customFormat="1" ht="15">
      <c r="A115" s="100"/>
      <c r="B115" s="352" t="s">
        <v>384</v>
      </c>
      <c r="C115" s="352"/>
      <c r="D115" s="352"/>
      <c r="E115" s="352"/>
      <c r="F115" s="352"/>
      <c r="G115" s="352"/>
      <c r="H115" s="352"/>
      <c r="I115" s="352"/>
    </row>
    <row r="116" spans="1:9" s="50" customFormat="1" ht="15.75" customHeight="1">
      <c r="A116" s="74"/>
      <c r="B116" s="352"/>
      <c r="C116" s="352"/>
      <c r="D116" s="352"/>
      <c r="E116" s="352"/>
      <c r="F116" s="352"/>
      <c r="G116" s="352"/>
      <c r="H116" s="352"/>
      <c r="I116" s="352"/>
    </row>
    <row r="117" spans="1:9" ht="15">
      <c r="A117" s="153"/>
      <c r="B117" s="157"/>
      <c r="C117" s="157"/>
      <c r="D117" s="157"/>
      <c r="E117" s="157"/>
      <c r="F117" s="157"/>
      <c r="G117" s="157"/>
      <c r="H117" s="157"/>
      <c r="I117" s="157"/>
    </row>
    <row r="118" spans="1:9" ht="15">
      <c r="A118" s="100" t="s">
        <v>117</v>
      </c>
      <c r="B118" s="74" t="s">
        <v>97</v>
      </c>
      <c r="C118" s="157"/>
      <c r="D118" s="157"/>
      <c r="E118" s="157"/>
      <c r="F118" s="157"/>
      <c r="G118" s="157"/>
      <c r="H118" s="157"/>
      <c r="I118" s="157"/>
    </row>
    <row r="119" spans="1:9" ht="15">
      <c r="A119" s="100"/>
      <c r="B119" s="74"/>
      <c r="C119" s="157"/>
      <c r="D119" s="157"/>
      <c r="E119" s="157"/>
      <c r="F119" s="157"/>
      <c r="G119" s="157"/>
      <c r="H119" s="157"/>
      <c r="I119" s="157"/>
    </row>
    <row r="120" spans="1:9" ht="31.5" customHeight="1">
      <c r="A120" s="100"/>
      <c r="B120" s="352" t="s">
        <v>98</v>
      </c>
      <c r="C120" s="352"/>
      <c r="D120" s="352"/>
      <c r="E120" s="352"/>
      <c r="F120" s="352"/>
      <c r="G120" s="352"/>
      <c r="H120" s="352"/>
      <c r="I120" s="352"/>
    </row>
    <row r="121" spans="1:9" ht="15">
      <c r="A121" s="100"/>
      <c r="B121" s="157"/>
      <c r="C121" s="157"/>
      <c r="D121" s="157"/>
      <c r="E121" s="157"/>
      <c r="F121" s="157"/>
      <c r="G121" s="157"/>
      <c r="H121" s="157"/>
      <c r="I121" s="157"/>
    </row>
    <row r="122" spans="1:9" ht="15">
      <c r="A122" s="100"/>
      <c r="B122" s="74" t="s">
        <v>271</v>
      </c>
      <c r="C122" s="157"/>
      <c r="D122" s="157"/>
      <c r="E122" s="157"/>
      <c r="F122" s="157"/>
      <c r="G122" s="157"/>
      <c r="H122" s="157"/>
      <c r="I122" s="157"/>
    </row>
    <row r="123" spans="1:9" ht="15">
      <c r="A123" s="100"/>
      <c r="B123" s="157"/>
      <c r="C123" s="157"/>
      <c r="D123" s="157"/>
      <c r="E123" s="354"/>
      <c r="F123" s="354"/>
      <c r="G123" s="354"/>
      <c r="H123" s="354"/>
      <c r="I123" s="354"/>
    </row>
    <row r="124" spans="1:9" ht="27.75">
      <c r="A124" s="100"/>
      <c r="B124" s="157"/>
      <c r="C124" s="157"/>
      <c r="D124" s="157"/>
      <c r="E124" s="275" t="s">
        <v>99</v>
      </c>
      <c r="F124" s="275" t="s">
        <v>100</v>
      </c>
      <c r="G124" s="275" t="s">
        <v>101</v>
      </c>
      <c r="H124" s="275" t="s">
        <v>102</v>
      </c>
      <c r="I124" s="275" t="s">
        <v>103</v>
      </c>
    </row>
    <row r="125" spans="1:9" ht="15">
      <c r="A125" s="100"/>
      <c r="B125" s="157"/>
      <c r="C125" s="157"/>
      <c r="D125" s="157"/>
      <c r="E125" s="245" t="s">
        <v>104</v>
      </c>
      <c r="F125" s="245" t="s">
        <v>104</v>
      </c>
      <c r="G125" s="245" t="s">
        <v>104</v>
      </c>
      <c r="H125" s="245" t="s">
        <v>104</v>
      </c>
      <c r="I125" s="245" t="s">
        <v>104</v>
      </c>
    </row>
    <row r="126" spans="1:9" s="83" customFormat="1" ht="15">
      <c r="A126" s="100"/>
      <c r="B126" s="74" t="s">
        <v>352</v>
      </c>
      <c r="C126" s="157"/>
      <c r="D126" s="157"/>
      <c r="E126" s="245"/>
      <c r="F126" s="245"/>
      <c r="G126" s="245"/>
      <c r="H126" s="245"/>
      <c r="I126" s="245"/>
    </row>
    <row r="127" spans="1:9" ht="15">
      <c r="A127" s="100"/>
      <c r="B127" s="288" t="s">
        <v>45</v>
      </c>
      <c r="C127" s="157"/>
      <c r="D127" s="157"/>
      <c r="E127" s="289"/>
      <c r="F127" s="289"/>
      <c r="G127" s="289"/>
      <c r="H127" s="289"/>
      <c r="I127" s="289"/>
    </row>
    <row r="128" spans="1:9" ht="15">
      <c r="A128" s="100"/>
      <c r="B128" s="290" t="s">
        <v>267</v>
      </c>
      <c r="C128" s="192"/>
      <c r="D128" s="192"/>
      <c r="E128" s="155">
        <v>266534</v>
      </c>
      <c r="F128" s="155">
        <v>86164</v>
      </c>
      <c r="G128" s="155">
        <v>0</v>
      </c>
      <c r="H128" s="155">
        <v>0</v>
      </c>
      <c r="I128" s="155">
        <v>352698</v>
      </c>
    </row>
    <row r="129" spans="1:9" ht="15">
      <c r="A129" s="100"/>
      <c r="B129" s="290" t="s">
        <v>105</v>
      </c>
      <c r="C129" s="192"/>
      <c r="D129" s="192"/>
      <c r="E129" s="155">
        <v>0</v>
      </c>
      <c r="F129" s="155">
        <v>557</v>
      </c>
      <c r="G129" s="155">
        <v>0</v>
      </c>
      <c r="H129" s="155">
        <v>-557</v>
      </c>
      <c r="I129" s="155">
        <v>0</v>
      </c>
    </row>
    <row r="130" spans="1:13" ht="15.75" thickBot="1">
      <c r="A130" s="100"/>
      <c r="B130" s="290" t="s">
        <v>106</v>
      </c>
      <c r="C130" s="192"/>
      <c r="D130" s="192"/>
      <c r="E130" s="243">
        <v>266534</v>
      </c>
      <c r="F130" s="243">
        <v>86721</v>
      </c>
      <c r="G130" s="243">
        <v>0</v>
      </c>
      <c r="H130" s="243">
        <v>-557</v>
      </c>
      <c r="I130" s="243">
        <v>352698</v>
      </c>
      <c r="J130" s="31">
        <f>I130-'IS'!F16</f>
        <v>0</v>
      </c>
      <c r="M130" s="31"/>
    </row>
    <row r="131" spans="1:9" ht="15.75" thickTop="1">
      <c r="A131" s="100"/>
      <c r="B131" s="290"/>
      <c r="C131" s="192"/>
      <c r="D131" s="192"/>
      <c r="E131" s="155"/>
      <c r="F131" s="155"/>
      <c r="G131" s="155"/>
      <c r="H131" s="155"/>
      <c r="I131" s="155"/>
    </row>
    <row r="132" spans="1:9" ht="15">
      <c r="A132" s="100"/>
      <c r="B132" s="291" t="s">
        <v>171</v>
      </c>
      <c r="C132" s="192"/>
      <c r="D132" s="192"/>
      <c r="E132" s="155"/>
      <c r="F132" s="155"/>
      <c r="G132" s="155"/>
      <c r="H132" s="155"/>
      <c r="I132" s="155"/>
    </row>
    <row r="133" spans="1:9" ht="15">
      <c r="A133" s="100"/>
      <c r="B133" s="290" t="s">
        <v>291</v>
      </c>
      <c r="C133" s="192"/>
      <c r="D133" s="192"/>
      <c r="E133" s="155">
        <v>44278</v>
      </c>
      <c r="F133" s="155">
        <v>3017</v>
      </c>
      <c r="G133" s="155">
        <v>-123</v>
      </c>
      <c r="H133" s="155">
        <v>0</v>
      </c>
      <c r="I133" s="155">
        <v>47172</v>
      </c>
    </row>
    <row r="134" spans="1:10" ht="15">
      <c r="A134" s="100"/>
      <c r="B134" s="290" t="s">
        <v>230</v>
      </c>
      <c r="C134" s="192"/>
      <c r="D134" s="192"/>
      <c r="E134" s="155">
        <v>-1206</v>
      </c>
      <c r="F134" s="155">
        <v>-304</v>
      </c>
      <c r="G134" s="155">
        <v>0</v>
      </c>
      <c r="H134" s="155">
        <v>0</v>
      </c>
      <c r="I134" s="155">
        <v>-1510</v>
      </c>
      <c r="J134" s="31"/>
    </row>
    <row r="135" spans="1:10" s="83" customFormat="1" ht="15">
      <c r="A135" s="100"/>
      <c r="B135" s="290" t="s">
        <v>46</v>
      </c>
      <c r="C135" s="192"/>
      <c r="D135" s="192"/>
      <c r="E135" s="241">
        <v>135</v>
      </c>
      <c r="F135" s="241">
        <v>27</v>
      </c>
      <c r="G135" s="241">
        <v>64</v>
      </c>
      <c r="H135" s="241">
        <v>0</v>
      </c>
      <c r="I135" s="241">
        <v>226</v>
      </c>
      <c r="J135" s="31"/>
    </row>
    <row r="136" spans="1:10" ht="15">
      <c r="A136" s="100"/>
      <c r="B136" s="290" t="s">
        <v>269</v>
      </c>
      <c r="C136" s="192"/>
      <c r="D136" s="192"/>
      <c r="E136" s="242">
        <v>-10072</v>
      </c>
      <c r="F136" s="242">
        <v>-1821</v>
      </c>
      <c r="G136" s="242">
        <v>0</v>
      </c>
      <c r="H136" s="242">
        <v>0</v>
      </c>
      <c r="I136" s="242">
        <v>-11893</v>
      </c>
      <c r="J136" s="31"/>
    </row>
    <row r="137" spans="1:13" ht="15.75" thickBot="1">
      <c r="A137" s="100"/>
      <c r="B137" s="290" t="s">
        <v>312</v>
      </c>
      <c r="C137" s="192"/>
      <c r="D137" s="192"/>
      <c r="E137" s="156">
        <v>33135</v>
      </c>
      <c r="F137" s="156">
        <v>919</v>
      </c>
      <c r="G137" s="156">
        <v>-59</v>
      </c>
      <c r="H137" s="156">
        <v>0</v>
      </c>
      <c r="I137" s="156">
        <v>33995</v>
      </c>
      <c r="J137" s="31">
        <f>I137-'IS'!F32</f>
        <v>0</v>
      </c>
      <c r="M137" s="31"/>
    </row>
    <row r="138" spans="1:9" ht="15.75" thickTop="1">
      <c r="A138" s="100"/>
      <c r="B138" s="290"/>
      <c r="C138" s="192"/>
      <c r="D138" s="192"/>
      <c r="E138" s="155"/>
      <c r="F138" s="155"/>
      <c r="G138" s="155"/>
      <c r="H138" s="155"/>
      <c r="I138" s="155"/>
    </row>
    <row r="139" spans="1:13" ht="15.75" thickBot="1">
      <c r="A139" s="100"/>
      <c r="B139" s="291" t="s">
        <v>107</v>
      </c>
      <c r="C139" s="192"/>
      <c r="D139" s="192"/>
      <c r="E139" s="156">
        <v>476606</v>
      </c>
      <c r="F139" s="156">
        <v>85384</v>
      </c>
      <c r="G139" s="156">
        <v>182270</v>
      </c>
      <c r="H139" s="156">
        <v>-215700</v>
      </c>
      <c r="I139" s="156">
        <v>528560</v>
      </c>
      <c r="J139" s="31">
        <f>I139-'BS'!C27</f>
        <v>0</v>
      </c>
      <c r="M139" s="31"/>
    </row>
    <row r="140" spans="1:9" ht="15.75" thickTop="1">
      <c r="A140" s="100"/>
      <c r="B140" s="290"/>
      <c r="C140" s="192"/>
      <c r="D140" s="192"/>
      <c r="E140" s="157"/>
      <c r="F140" s="157"/>
      <c r="G140" s="157"/>
      <c r="H140" s="157"/>
      <c r="I140" s="157"/>
    </row>
    <row r="141" spans="1:13" s="83" customFormat="1" ht="15.75" thickBot="1">
      <c r="A141" s="100"/>
      <c r="B141" s="291" t="s">
        <v>108</v>
      </c>
      <c r="C141" s="192"/>
      <c r="D141" s="192"/>
      <c r="E141" s="156">
        <v>227726</v>
      </c>
      <c r="F141" s="156">
        <v>28982</v>
      </c>
      <c r="G141" s="156">
        <v>19</v>
      </c>
      <c r="H141" s="156">
        <v>-41610</v>
      </c>
      <c r="I141" s="156">
        <v>215117</v>
      </c>
      <c r="J141" s="31">
        <f>I141-'BS'!C48</f>
        <v>0</v>
      </c>
      <c r="M141" s="31"/>
    </row>
    <row r="142" spans="1:9" ht="15.75" thickTop="1">
      <c r="A142" s="100"/>
      <c r="B142" s="292"/>
      <c r="C142" s="192"/>
      <c r="D142" s="192"/>
      <c r="E142" s="192"/>
      <c r="F142" s="192"/>
      <c r="G142" s="192"/>
      <c r="H142" s="192"/>
      <c r="I142" s="192"/>
    </row>
    <row r="143" spans="1:9" s="83" customFormat="1" ht="27.75">
      <c r="A143" s="100"/>
      <c r="B143" s="157"/>
      <c r="C143" s="157"/>
      <c r="D143" s="157"/>
      <c r="E143" s="275" t="s">
        <v>99</v>
      </c>
      <c r="F143" s="275" t="s">
        <v>100</v>
      </c>
      <c r="G143" s="275" t="s">
        <v>101</v>
      </c>
      <c r="H143" s="275" t="s">
        <v>102</v>
      </c>
      <c r="I143" s="275" t="s">
        <v>103</v>
      </c>
    </row>
    <row r="144" spans="1:9" s="83" customFormat="1" ht="15">
      <c r="A144" s="100"/>
      <c r="B144" s="157"/>
      <c r="C144" s="157"/>
      <c r="D144" s="157"/>
      <c r="E144" s="245" t="s">
        <v>104</v>
      </c>
      <c r="F144" s="245" t="s">
        <v>104</v>
      </c>
      <c r="G144" s="245" t="s">
        <v>104</v>
      </c>
      <c r="H144" s="245" t="s">
        <v>104</v>
      </c>
      <c r="I144" s="245" t="s">
        <v>104</v>
      </c>
    </row>
    <row r="145" spans="1:9" s="83" customFormat="1" ht="15">
      <c r="A145" s="100"/>
      <c r="B145" s="157"/>
      <c r="C145" s="157"/>
      <c r="D145" s="157"/>
      <c r="E145" s="245"/>
      <c r="F145" s="245"/>
      <c r="G145" s="245"/>
      <c r="H145" s="245"/>
      <c r="I145" s="245"/>
    </row>
    <row r="146" spans="1:9" s="83" customFormat="1" ht="15">
      <c r="A146" s="100"/>
      <c r="B146" s="74" t="s">
        <v>351</v>
      </c>
      <c r="C146" s="157"/>
      <c r="D146" s="157"/>
      <c r="E146" s="245"/>
      <c r="F146" s="245"/>
      <c r="G146" s="245"/>
      <c r="H146" s="245"/>
      <c r="I146" s="245"/>
    </row>
    <row r="147" spans="1:9" s="83" customFormat="1" ht="15">
      <c r="A147" s="100"/>
      <c r="B147" s="288" t="s">
        <v>45</v>
      </c>
      <c r="C147" s="157"/>
      <c r="D147" s="157"/>
      <c r="E147" s="289"/>
      <c r="F147" s="289"/>
      <c r="G147" s="289"/>
      <c r="H147" s="289"/>
      <c r="I147" s="289"/>
    </row>
    <row r="148" spans="1:9" s="83" customFormat="1" ht="15">
      <c r="A148" s="100"/>
      <c r="B148" s="290" t="s">
        <v>267</v>
      </c>
      <c r="C148" s="192"/>
      <c r="D148" s="192"/>
      <c r="E148" s="155">
        <v>193432</v>
      </c>
      <c r="F148" s="155">
        <v>91314</v>
      </c>
      <c r="G148" s="155">
        <v>0</v>
      </c>
      <c r="H148" s="155">
        <v>0</v>
      </c>
      <c r="I148" s="155">
        <v>284746</v>
      </c>
    </row>
    <row r="149" spans="1:9" s="83" customFormat="1" ht="15">
      <c r="A149" s="100"/>
      <c r="B149" s="290" t="s">
        <v>105</v>
      </c>
      <c r="C149" s="192"/>
      <c r="D149" s="192"/>
      <c r="E149" s="155">
        <v>26611</v>
      </c>
      <c r="F149" s="155">
        <v>465</v>
      </c>
      <c r="G149" s="155">
        <v>0</v>
      </c>
      <c r="H149" s="155">
        <v>-27076</v>
      </c>
      <c r="I149" s="155">
        <v>0</v>
      </c>
    </row>
    <row r="150" spans="1:13" s="83" customFormat="1" ht="15.75" thickBot="1">
      <c r="A150" s="100"/>
      <c r="B150" s="290" t="s">
        <v>106</v>
      </c>
      <c r="C150" s="192"/>
      <c r="D150" s="192"/>
      <c r="E150" s="243">
        <v>220043</v>
      </c>
      <c r="F150" s="243">
        <v>91779</v>
      </c>
      <c r="G150" s="243">
        <v>0</v>
      </c>
      <c r="H150" s="243">
        <v>-27076</v>
      </c>
      <c r="I150" s="243">
        <v>284746</v>
      </c>
      <c r="J150" s="31">
        <f>I150-'IS'!H16</f>
        <v>0</v>
      </c>
      <c r="M150" s="31"/>
    </row>
    <row r="151" spans="1:9" s="83" customFormat="1" ht="15.75" thickTop="1">
      <c r="A151" s="100"/>
      <c r="B151" s="290"/>
      <c r="C151" s="192"/>
      <c r="D151" s="192"/>
      <c r="E151" s="155"/>
      <c r="F151" s="155"/>
      <c r="G151" s="155"/>
      <c r="H151" s="155"/>
      <c r="I151" s="155"/>
    </row>
    <row r="152" spans="1:9" s="83" customFormat="1" ht="15">
      <c r="A152" s="100"/>
      <c r="B152" s="291" t="s">
        <v>171</v>
      </c>
      <c r="C152" s="192"/>
      <c r="D152" s="192"/>
      <c r="E152" s="155"/>
      <c r="F152" s="155"/>
      <c r="G152" s="155"/>
      <c r="H152" s="155"/>
      <c r="I152" s="155"/>
    </row>
    <row r="153" spans="1:10" s="83" customFormat="1" ht="15">
      <c r="A153" s="100"/>
      <c r="B153" s="290" t="s">
        <v>291</v>
      </c>
      <c r="C153" s="192"/>
      <c r="D153" s="192"/>
      <c r="E153" s="155">
        <v>-7603</v>
      </c>
      <c r="F153" s="155">
        <v>4353</v>
      </c>
      <c r="G153" s="155">
        <v>-110</v>
      </c>
      <c r="H153" s="155">
        <v>0</v>
      </c>
      <c r="I153" s="155">
        <v>-3360</v>
      </c>
      <c r="J153" s="31" t="s">
        <v>270</v>
      </c>
    </row>
    <row r="154" spans="1:13" s="83" customFormat="1" ht="15">
      <c r="A154" s="100"/>
      <c r="B154" s="290" t="s">
        <v>230</v>
      </c>
      <c r="C154" s="192"/>
      <c r="D154" s="192"/>
      <c r="E154" s="241">
        <v>-1866</v>
      </c>
      <c r="F154" s="241">
        <v>-532</v>
      </c>
      <c r="G154" s="241">
        <v>0</v>
      </c>
      <c r="H154" s="241">
        <v>0</v>
      </c>
      <c r="I154" s="241">
        <v>-2398</v>
      </c>
      <c r="J154" s="31">
        <f>I154-'IS'!H30</f>
        <v>0</v>
      </c>
      <c r="M154" s="31"/>
    </row>
    <row r="155" spans="1:10" s="83" customFormat="1" ht="15">
      <c r="A155" s="100"/>
      <c r="B155" s="290" t="s">
        <v>46</v>
      </c>
      <c r="C155" s="192"/>
      <c r="D155" s="192"/>
      <c r="E155" s="241">
        <v>72</v>
      </c>
      <c r="F155" s="241">
        <v>8</v>
      </c>
      <c r="G155" s="241">
        <v>0</v>
      </c>
      <c r="H155" s="241">
        <v>0</v>
      </c>
      <c r="I155" s="241">
        <v>80</v>
      </c>
      <c r="J155" s="31"/>
    </row>
    <row r="156" spans="1:9" s="83" customFormat="1" ht="15">
      <c r="A156" s="100"/>
      <c r="B156" s="290" t="s">
        <v>269</v>
      </c>
      <c r="C156" s="192"/>
      <c r="D156" s="192"/>
      <c r="E156" s="190">
        <v>22710</v>
      </c>
      <c r="F156" s="190">
        <v>1106</v>
      </c>
      <c r="G156" s="242">
        <v>0</v>
      </c>
      <c r="H156" s="242">
        <v>0</v>
      </c>
      <c r="I156" s="242">
        <v>23816</v>
      </c>
    </row>
    <row r="157" spans="1:13" s="83" customFormat="1" ht="15.75" thickBot="1">
      <c r="A157" s="100"/>
      <c r="B157" s="290" t="s">
        <v>312</v>
      </c>
      <c r="C157" s="192"/>
      <c r="D157" s="192"/>
      <c r="E157" s="156">
        <v>13313</v>
      </c>
      <c r="F157" s="156">
        <v>4935</v>
      </c>
      <c r="G157" s="156">
        <v>-110</v>
      </c>
      <c r="H157" s="156">
        <v>0</v>
      </c>
      <c r="I157" s="156">
        <v>18138</v>
      </c>
      <c r="J157" s="31">
        <f>I157-'IS'!H32</f>
        <v>0</v>
      </c>
      <c r="M157" s="31"/>
    </row>
    <row r="158" spans="1:9" s="83" customFormat="1" ht="15.75" thickTop="1">
      <c r="A158" s="100"/>
      <c r="B158" s="157"/>
      <c r="C158" s="192"/>
      <c r="D158" s="192"/>
      <c r="E158" s="155"/>
      <c r="F158" s="155"/>
      <c r="G158" s="155"/>
      <c r="H158" s="155"/>
      <c r="I158" s="155"/>
    </row>
    <row r="159" spans="1:13" s="83" customFormat="1" ht="15.75" thickBot="1">
      <c r="A159" s="100"/>
      <c r="B159" s="291" t="s">
        <v>107</v>
      </c>
      <c r="C159" s="192"/>
      <c r="D159" s="192"/>
      <c r="E159" s="156">
        <v>489537</v>
      </c>
      <c r="F159" s="156">
        <v>83168</v>
      </c>
      <c r="G159" s="156">
        <v>189808</v>
      </c>
      <c r="H159" s="156">
        <v>-225851</v>
      </c>
      <c r="I159" s="156">
        <v>536662</v>
      </c>
      <c r="M159" s="31"/>
    </row>
    <row r="160" spans="1:9" s="83" customFormat="1" ht="15.75" thickTop="1">
      <c r="A160" s="100"/>
      <c r="B160" s="290"/>
      <c r="C160" s="192"/>
      <c r="D160" s="192"/>
      <c r="E160" s="167"/>
      <c r="F160" s="167"/>
      <c r="G160" s="167"/>
      <c r="H160" s="167"/>
      <c r="I160" s="167"/>
    </row>
    <row r="161" spans="1:13" s="83" customFormat="1" ht="15.75" thickBot="1">
      <c r="A161" s="100"/>
      <c r="B161" s="291" t="s">
        <v>108</v>
      </c>
      <c r="C161" s="192"/>
      <c r="D161" s="192"/>
      <c r="E161" s="156">
        <v>258800</v>
      </c>
      <c r="F161" s="156">
        <v>27440</v>
      </c>
      <c r="G161" s="156">
        <v>221</v>
      </c>
      <c r="H161" s="156">
        <v>-51761</v>
      </c>
      <c r="I161" s="156">
        <v>234700</v>
      </c>
      <c r="M161" s="31"/>
    </row>
    <row r="162" spans="1:9" ht="15.75" thickTop="1">
      <c r="A162" s="100"/>
      <c r="B162" s="219"/>
      <c r="C162" s="192"/>
      <c r="D162" s="192"/>
      <c r="E162" s="192"/>
      <c r="F162" s="192"/>
      <c r="G162" s="192"/>
      <c r="H162" s="192"/>
      <c r="I162" s="192"/>
    </row>
    <row r="163" spans="1:9" ht="15.75" thickTop="1">
      <c r="A163" s="100"/>
      <c r="B163" s="219" t="s">
        <v>272</v>
      </c>
      <c r="C163" s="192"/>
      <c r="D163" s="192"/>
      <c r="E163" s="192"/>
      <c r="F163" s="192"/>
      <c r="G163" s="192"/>
      <c r="H163" s="192"/>
      <c r="I163" s="192"/>
    </row>
    <row r="164" spans="1:9" ht="15">
      <c r="A164" s="100"/>
      <c r="B164" s="192"/>
      <c r="C164" s="192"/>
      <c r="D164" s="192"/>
      <c r="E164" s="157"/>
      <c r="F164" s="354"/>
      <c r="G164" s="354"/>
      <c r="H164" s="354"/>
      <c r="I164" s="192"/>
    </row>
    <row r="165" spans="1:9" ht="15.75" customHeight="1">
      <c r="A165" s="100"/>
      <c r="B165" s="293"/>
      <c r="C165" s="294"/>
      <c r="D165" s="157"/>
      <c r="E165" s="157"/>
      <c r="F165" s="346" t="s">
        <v>45</v>
      </c>
      <c r="G165" s="346"/>
      <c r="H165" s="346" t="s">
        <v>268</v>
      </c>
      <c r="I165" s="346"/>
    </row>
    <row r="166" spans="1:9" s="83" customFormat="1" ht="15.75" customHeight="1">
      <c r="A166" s="100"/>
      <c r="B166" s="293"/>
      <c r="C166" s="294"/>
      <c r="D166" s="157"/>
      <c r="E166" s="157"/>
      <c r="F166" s="345" t="s">
        <v>353</v>
      </c>
      <c r="G166" s="345"/>
      <c r="H166" s="345" t="s">
        <v>353</v>
      </c>
      <c r="I166" s="345"/>
    </row>
    <row r="167" spans="1:9" s="83" customFormat="1" ht="15.75" customHeight="1">
      <c r="A167" s="100"/>
      <c r="B167" s="293"/>
      <c r="C167" s="294"/>
      <c r="D167" s="157"/>
      <c r="E167" s="157"/>
      <c r="F167" s="238" t="s">
        <v>44</v>
      </c>
      <c r="G167" s="295" t="s">
        <v>44</v>
      </c>
      <c r="H167" s="238" t="s">
        <v>44</v>
      </c>
      <c r="I167" s="295" t="s">
        <v>44</v>
      </c>
    </row>
    <row r="168" spans="1:9" ht="15">
      <c r="A168" s="100"/>
      <c r="B168" s="293"/>
      <c r="C168" s="294"/>
      <c r="D168" s="157"/>
      <c r="E168" s="157"/>
      <c r="F168" s="245" t="str">
        <f>'IS'!F13</f>
        <v>31.3.11</v>
      </c>
      <c r="G168" s="54" t="str">
        <f>'IS'!H13</f>
        <v>31.3.10</v>
      </c>
      <c r="H168" s="245" t="str">
        <f>F168</f>
        <v>31.3.11</v>
      </c>
      <c r="I168" s="54" t="str">
        <f>G168</f>
        <v>31.3.10</v>
      </c>
    </row>
    <row r="169" spans="1:16" ht="15">
      <c r="A169" s="100"/>
      <c r="B169" s="273"/>
      <c r="C169" s="273"/>
      <c r="D169" s="157"/>
      <c r="E169" s="157"/>
      <c r="F169" s="238" t="s">
        <v>104</v>
      </c>
      <c r="G169" s="295" t="s">
        <v>104</v>
      </c>
      <c r="H169" s="238" t="s">
        <v>104</v>
      </c>
      <c r="I169" s="295" t="s">
        <v>104</v>
      </c>
      <c r="J169" s="6"/>
      <c r="P169">
        <v>6203</v>
      </c>
    </row>
    <row r="170" spans="1:10" s="83" customFormat="1" ht="15">
      <c r="A170" s="100"/>
      <c r="B170" s="273"/>
      <c r="C170" s="273"/>
      <c r="D170" s="157"/>
      <c r="E170" s="157"/>
      <c r="F170" s="238"/>
      <c r="G170" s="295"/>
      <c r="H170" s="238"/>
      <c r="I170" s="295"/>
      <c r="J170" s="6"/>
    </row>
    <row r="171" spans="1:20" ht="15">
      <c r="A171" s="100"/>
      <c r="B171" s="165" t="s">
        <v>109</v>
      </c>
      <c r="C171" s="293"/>
      <c r="D171" s="157"/>
      <c r="E171" s="157"/>
      <c r="F171" s="239">
        <v>81389</v>
      </c>
      <c r="G171" s="158">
        <v>73102</v>
      </c>
      <c r="H171" s="239">
        <f>H177-H172</f>
        <v>98565</v>
      </c>
      <c r="I171" s="167">
        <f>I177-I172</f>
        <v>96710</v>
      </c>
      <c r="M171" s="83"/>
      <c r="O171" s="202">
        <f>14796152.46-5983.89+12535230.94</f>
        <v>27325399.509999998</v>
      </c>
      <c r="P171" s="202">
        <f>14404877.18+11142287.23</f>
        <v>25547164.41</v>
      </c>
      <c r="Q171" s="202"/>
      <c r="R171" s="202">
        <f>8570536.39+8655737.98</f>
        <v>17226274.37</v>
      </c>
      <c r="S171" s="203"/>
      <c r="T171" s="204">
        <f>SUM(O171:R171)</f>
        <v>70098838.29</v>
      </c>
    </row>
    <row r="172" spans="1:20" ht="15">
      <c r="A172" s="100"/>
      <c r="B172" s="165" t="s">
        <v>110</v>
      </c>
      <c r="C172" s="293"/>
      <c r="D172" s="157"/>
      <c r="E172" s="157"/>
      <c r="F172" s="239">
        <f>4839+1480</f>
        <v>6319</v>
      </c>
      <c r="G172" s="158">
        <v>6687</v>
      </c>
      <c r="H172" s="239">
        <v>90921</v>
      </c>
      <c r="I172" s="167">
        <v>113694</v>
      </c>
      <c r="M172" s="83"/>
      <c r="O172" s="202">
        <f>1273746.67+1287728.1</f>
        <v>2561474.77</v>
      </c>
      <c r="P172" s="202"/>
      <c r="Q172" s="202">
        <f>((2391330000+3502545600)/P169)-15631</f>
        <v>934534.3393519265</v>
      </c>
      <c r="R172" s="202"/>
      <c r="S172" s="203"/>
      <c r="T172" s="204">
        <f aca="true" t="shared" si="0" ref="T172:T181">SUM(O172:R172)</f>
        <v>3496009.1093519265</v>
      </c>
    </row>
    <row r="173" spans="1:20" ht="15">
      <c r="A173" s="100"/>
      <c r="B173" s="165" t="s">
        <v>111</v>
      </c>
      <c r="C173" s="293"/>
      <c r="D173" s="157"/>
      <c r="E173" s="157"/>
      <c r="F173" s="239">
        <f>47830+23790</f>
        <v>71620</v>
      </c>
      <c r="G173" s="158">
        <v>68947</v>
      </c>
      <c r="H173" s="240">
        <v>0</v>
      </c>
      <c r="I173" s="155">
        <v>0</v>
      </c>
      <c r="M173" s="83"/>
      <c r="O173" s="205">
        <v>0</v>
      </c>
      <c r="P173" s="205"/>
      <c r="Q173" s="205">
        <f>(10125811670+5367196778)/P169</f>
        <v>2497663.7833306463</v>
      </c>
      <c r="R173" s="205">
        <v>2341170.16</v>
      </c>
      <c r="S173" s="206"/>
      <c r="T173" s="207">
        <f t="shared" si="0"/>
        <v>4838833.9433306465</v>
      </c>
    </row>
    <row r="174" spans="1:20" ht="15">
      <c r="A174" s="100"/>
      <c r="B174" s="165" t="s">
        <v>112</v>
      </c>
      <c r="C174" s="293"/>
      <c r="D174" s="157"/>
      <c r="E174" s="157"/>
      <c r="F174" s="239">
        <f>110690+46127</f>
        <v>156817</v>
      </c>
      <c r="G174" s="158">
        <v>90421</v>
      </c>
      <c r="H174" s="240">
        <v>0</v>
      </c>
      <c r="I174" s="155">
        <v>0</v>
      </c>
      <c r="M174" s="83"/>
      <c r="O174" s="208">
        <f>9972729.71+9255757.07</f>
        <v>19228486.78</v>
      </c>
      <c r="P174" s="208"/>
      <c r="Q174" s="208">
        <f>(3971260015+10626927634)/P169</f>
        <v>2353407.6493632114</v>
      </c>
      <c r="R174" s="208">
        <f>13874238.83+12115788.15</f>
        <v>25990026.98</v>
      </c>
      <c r="S174" s="209"/>
      <c r="T174" s="210">
        <f t="shared" si="0"/>
        <v>47571921.40936321</v>
      </c>
    </row>
    <row r="175" spans="1:20" ht="15">
      <c r="A175" s="100"/>
      <c r="B175" s="165" t="s">
        <v>101</v>
      </c>
      <c r="C175" s="293"/>
      <c r="D175" s="157"/>
      <c r="E175" s="157"/>
      <c r="F175" s="239">
        <f>23892+12661</f>
        <v>36553</v>
      </c>
      <c r="G175" s="158">
        <v>45589</v>
      </c>
      <c r="H175" s="240">
        <v>0</v>
      </c>
      <c r="I175" s="155">
        <v>0</v>
      </c>
      <c r="M175" s="83"/>
      <c r="O175" s="208">
        <f>195125.6+63270.37</f>
        <v>258395.97</v>
      </c>
      <c r="P175" s="208"/>
      <c r="Q175" s="208"/>
      <c r="R175" s="208"/>
      <c r="S175" s="209"/>
      <c r="T175" s="210">
        <f t="shared" si="0"/>
        <v>258395.97</v>
      </c>
    </row>
    <row r="176" spans="1:20" ht="15">
      <c r="A176" s="100"/>
      <c r="B176" s="296"/>
      <c r="C176" s="297"/>
      <c r="D176" s="157"/>
      <c r="E176" s="157"/>
      <c r="F176" s="189"/>
      <c r="G176" s="190"/>
      <c r="H176" s="181"/>
      <c r="I176" s="159"/>
      <c r="M176" s="83"/>
      <c r="O176" s="211">
        <f>18752567.46+20360631.18</f>
        <v>39113198.64</v>
      </c>
      <c r="P176" s="211"/>
      <c r="Q176" s="211">
        <f>(252626628399+187542544065)/P169</f>
        <v>70960691.99806546</v>
      </c>
      <c r="R176" s="211">
        <v>72027.5</v>
      </c>
      <c r="S176" s="212"/>
      <c r="T176" s="213">
        <f t="shared" si="0"/>
        <v>110145918.13806546</v>
      </c>
    </row>
    <row r="177" spans="1:20" ht="15.75" thickBot="1">
      <c r="A177" s="100"/>
      <c r="B177" s="293"/>
      <c r="C177" s="293"/>
      <c r="D177" s="157"/>
      <c r="E177" s="157"/>
      <c r="F177" s="182">
        <f>SUM(F171:F176)</f>
        <v>352698</v>
      </c>
      <c r="G177" s="298">
        <f>SUM(G171:G176)</f>
        <v>284746</v>
      </c>
      <c r="H177" s="182">
        <v>189486</v>
      </c>
      <c r="I177" s="298">
        <v>210404</v>
      </c>
      <c r="J177" s="31">
        <f>F177-'IS'!F16</f>
        <v>0</v>
      </c>
      <c r="K177" s="31">
        <f>H177-'BS'!C20+'BS'!C19+'BS'!C18</f>
        <v>-1</v>
      </c>
      <c r="M177" s="31"/>
      <c r="O177" s="211">
        <f>383093.54+160880.05</f>
        <v>543973.59</v>
      </c>
      <c r="P177" s="211"/>
      <c r="Q177" s="211"/>
      <c r="R177" s="211"/>
      <c r="S177" s="212"/>
      <c r="T177" s="213">
        <f t="shared" si="0"/>
        <v>543973.59</v>
      </c>
    </row>
    <row r="178" spans="1:20" ht="15.75" thickTop="1">
      <c r="A178" s="100"/>
      <c r="B178" s="157"/>
      <c r="C178" s="157"/>
      <c r="D178" s="157"/>
      <c r="E178" s="157"/>
      <c r="F178" s="171"/>
      <c r="G178" s="157"/>
      <c r="H178" s="157"/>
      <c r="I178" s="157"/>
      <c r="M178" s="83"/>
      <c r="O178" s="214">
        <f>117793.56+420106.29</f>
        <v>537899.85</v>
      </c>
      <c r="P178" s="214"/>
      <c r="Q178" s="214">
        <f>31410099999/P169</f>
        <v>5063694.986135741</v>
      </c>
      <c r="R178" s="214"/>
      <c r="S178" s="215"/>
      <c r="T178" s="216">
        <f t="shared" si="0"/>
        <v>5601594.83613574</v>
      </c>
    </row>
    <row r="179" spans="1:20" ht="15">
      <c r="A179" s="100" t="s">
        <v>118</v>
      </c>
      <c r="B179" s="74" t="s">
        <v>113</v>
      </c>
      <c r="C179" s="157"/>
      <c r="D179" s="157"/>
      <c r="E179" s="157"/>
      <c r="F179" s="157"/>
      <c r="G179" s="157"/>
      <c r="H179" s="157"/>
      <c r="I179" s="157"/>
      <c r="M179" s="83"/>
      <c r="O179" s="214">
        <v>431659.16</v>
      </c>
      <c r="P179" s="214"/>
      <c r="Q179" s="214">
        <f>40641528464/P169</f>
        <v>6551914.954699339</v>
      </c>
      <c r="R179" s="214">
        <f>5116867.73+5776064.77</f>
        <v>10892932.5</v>
      </c>
      <c r="S179" s="215"/>
      <c r="T179" s="216">
        <f t="shared" si="0"/>
        <v>17876506.61469934</v>
      </c>
    </row>
    <row r="180" spans="1:20" ht="15">
      <c r="A180" s="100"/>
      <c r="B180" s="74"/>
      <c r="C180" s="157"/>
      <c r="D180" s="157"/>
      <c r="E180" s="157"/>
      <c r="F180" s="157"/>
      <c r="G180" s="157"/>
      <c r="H180" s="157"/>
      <c r="I180" s="157"/>
      <c r="M180" s="83"/>
      <c r="O180" s="214">
        <f>248615.4+165229.96</f>
        <v>413845.36</v>
      </c>
      <c r="P180" s="214"/>
      <c r="Q180" s="214"/>
      <c r="R180" s="214"/>
      <c r="S180" s="215"/>
      <c r="T180" s="216">
        <f t="shared" si="0"/>
        <v>413845.36</v>
      </c>
    </row>
    <row r="181" spans="1:20" ht="30.75" customHeight="1">
      <c r="A181" s="100"/>
      <c r="B181" s="339" t="s">
        <v>114</v>
      </c>
      <c r="C181" s="339"/>
      <c r="D181" s="339"/>
      <c r="E181" s="339"/>
      <c r="F181" s="339"/>
      <c r="G181" s="339"/>
      <c r="H181" s="339"/>
      <c r="I181" s="339"/>
      <c r="M181" s="83"/>
      <c r="O181" s="201">
        <f>SUM(O171:O180)</f>
        <v>90414333.63</v>
      </c>
      <c r="P181" s="201">
        <f>SUM(P171:P180)</f>
        <v>25547164.41</v>
      </c>
      <c r="Q181" s="201">
        <f>SUM(Q171:Q180)</f>
        <v>88361907.7109463</v>
      </c>
      <c r="R181" s="201">
        <f>SUM(R171:R180)</f>
        <v>56522431.510000005</v>
      </c>
      <c r="T181" s="34">
        <f t="shared" si="0"/>
        <v>260845837.26094627</v>
      </c>
    </row>
    <row r="182" spans="1:19" ht="15">
      <c r="A182" s="100"/>
      <c r="B182" s="157"/>
      <c r="C182" s="157"/>
      <c r="D182" s="157"/>
      <c r="E182" s="157"/>
      <c r="F182" s="157"/>
      <c r="G182" s="157"/>
      <c r="H182" s="157"/>
      <c r="I182" s="157"/>
      <c r="S182" s="31"/>
    </row>
    <row r="183" spans="1:19" ht="15">
      <c r="A183" s="100" t="s">
        <v>119</v>
      </c>
      <c r="B183" s="74" t="s">
        <v>354</v>
      </c>
      <c r="C183" s="157"/>
      <c r="D183" s="157"/>
      <c r="E183" s="157"/>
      <c r="F183" s="157"/>
      <c r="G183" s="157"/>
      <c r="H183" s="157"/>
      <c r="I183" s="157"/>
      <c r="N183" s="201"/>
      <c r="S183" s="34"/>
    </row>
    <row r="184" spans="1:9" ht="15">
      <c r="A184" s="100"/>
      <c r="B184" s="74"/>
      <c r="C184" s="157"/>
      <c r="D184" s="157"/>
      <c r="E184" s="157"/>
      <c r="F184" s="157"/>
      <c r="G184" s="157"/>
      <c r="H184" s="157"/>
      <c r="I184" s="157"/>
    </row>
    <row r="185" spans="1:9" s="50" customFormat="1" ht="31.5" customHeight="1">
      <c r="A185" s="74"/>
      <c r="B185" s="339" t="s">
        <v>355</v>
      </c>
      <c r="C185" s="339"/>
      <c r="D185" s="339"/>
      <c r="E185" s="339"/>
      <c r="F185" s="339"/>
      <c r="G185" s="339"/>
      <c r="H185" s="339"/>
      <c r="I185" s="339"/>
    </row>
    <row r="186" spans="1:9" ht="15">
      <c r="A186" s="74"/>
      <c r="B186" s="157"/>
      <c r="C186" s="157"/>
      <c r="D186" s="157"/>
      <c r="E186" s="157"/>
      <c r="F186" s="157"/>
      <c r="G186" s="157"/>
      <c r="H186" s="157"/>
      <c r="I186" s="157"/>
    </row>
    <row r="187" spans="1:9" s="29" customFormat="1" ht="15">
      <c r="A187" s="160" t="s">
        <v>310</v>
      </c>
      <c r="B187" s="195" t="s">
        <v>309</v>
      </c>
      <c r="C187" s="68"/>
      <c r="D187" s="68"/>
      <c r="E187" s="68"/>
      <c r="F187" s="68"/>
      <c r="G187" s="68"/>
      <c r="H187" s="68"/>
      <c r="I187" s="68"/>
    </row>
    <row r="188" spans="1:9" s="61" customFormat="1" ht="15">
      <c r="A188" s="64"/>
      <c r="B188" s="157"/>
      <c r="C188" s="157"/>
      <c r="D188" s="157"/>
      <c r="E188" s="157"/>
      <c r="F188" s="157"/>
      <c r="G188" s="157"/>
      <c r="H188" s="157"/>
      <c r="I188" s="157"/>
    </row>
    <row r="189" spans="1:9" s="61" customFormat="1" ht="15">
      <c r="A189" s="64"/>
      <c r="B189" s="350" t="s">
        <v>356</v>
      </c>
      <c r="C189" s="350"/>
      <c r="D189" s="350"/>
      <c r="E189" s="350"/>
      <c r="F189" s="350"/>
      <c r="G189" s="350"/>
      <c r="H189" s="350"/>
      <c r="I189" s="350"/>
    </row>
    <row r="190" spans="1:9" s="61" customFormat="1" ht="15">
      <c r="A190" s="74"/>
      <c r="B190" s="157"/>
      <c r="C190" s="157"/>
      <c r="D190" s="157"/>
      <c r="E190" s="157"/>
      <c r="F190" s="157"/>
      <c r="G190" s="157"/>
      <c r="H190" s="157"/>
      <c r="I190" s="157"/>
    </row>
    <row r="191" spans="1:9" ht="15">
      <c r="A191" s="74" t="s">
        <v>311</v>
      </c>
      <c r="B191" s="74" t="s">
        <v>115</v>
      </c>
      <c r="C191" s="157"/>
      <c r="D191" s="157"/>
      <c r="E191" s="157"/>
      <c r="F191" s="157"/>
      <c r="G191" s="157"/>
      <c r="H191" s="157"/>
      <c r="I191" s="157"/>
    </row>
    <row r="192" spans="1:9" ht="15">
      <c r="A192" s="74"/>
      <c r="B192" s="74"/>
      <c r="C192" s="157"/>
      <c r="D192" s="157"/>
      <c r="E192" s="157"/>
      <c r="F192" s="157"/>
      <c r="G192" s="157"/>
      <c r="H192" s="157"/>
      <c r="I192" s="157"/>
    </row>
    <row r="193" spans="1:9" ht="15">
      <c r="A193" s="74"/>
      <c r="B193" s="355" t="s">
        <v>319</v>
      </c>
      <c r="C193" s="355"/>
      <c r="D193" s="355"/>
      <c r="E193" s="355"/>
      <c r="F193" s="355"/>
      <c r="G193" s="355"/>
      <c r="H193" s="355"/>
      <c r="I193" s="355"/>
    </row>
    <row r="194" spans="1:9" ht="15">
      <c r="A194" s="74"/>
      <c r="B194" s="157"/>
      <c r="C194" s="157"/>
      <c r="D194" s="157"/>
      <c r="E194" s="157"/>
      <c r="F194" s="157"/>
      <c r="G194" s="157"/>
      <c r="H194" s="157"/>
      <c r="I194" s="157"/>
    </row>
    <row r="195" spans="1:9" ht="15">
      <c r="A195" s="74" t="s">
        <v>120</v>
      </c>
      <c r="B195" s="74" t="s">
        <v>116</v>
      </c>
      <c r="C195" s="157"/>
      <c r="D195" s="157"/>
      <c r="E195" s="157"/>
      <c r="F195" s="157"/>
      <c r="G195" s="157"/>
      <c r="H195" s="157"/>
      <c r="I195" s="157"/>
    </row>
    <row r="196" spans="1:9" ht="15">
      <c r="A196" s="74"/>
      <c r="B196" s="74"/>
      <c r="C196" s="157"/>
      <c r="D196" s="157"/>
      <c r="E196" s="157"/>
      <c r="F196" s="157"/>
      <c r="G196" s="157"/>
      <c r="H196" s="157"/>
      <c r="I196" s="161"/>
    </row>
    <row r="197" spans="1:9" s="50" customFormat="1" ht="15.75" customHeight="1">
      <c r="A197" s="74"/>
      <c r="B197" s="349" t="s">
        <v>376</v>
      </c>
      <c r="C197" s="349"/>
      <c r="D197" s="349"/>
      <c r="E197" s="349"/>
      <c r="F197" s="349"/>
      <c r="G197" s="349"/>
      <c r="H197" s="349"/>
      <c r="I197" s="349"/>
    </row>
    <row r="198" spans="1:9" ht="15">
      <c r="A198" s="100"/>
      <c r="B198" s="74"/>
      <c r="C198" s="157"/>
      <c r="D198" s="157"/>
      <c r="E198" s="157"/>
      <c r="F198" s="157"/>
      <c r="G198" s="157"/>
      <c r="H198" s="157"/>
      <c r="I198" s="157"/>
    </row>
    <row r="199" spans="1:9" ht="15">
      <c r="A199" s="74"/>
      <c r="B199" s="68"/>
      <c r="C199" s="157"/>
      <c r="D199" s="157"/>
      <c r="E199" s="157"/>
      <c r="F199" s="157"/>
      <c r="G199" s="157"/>
      <c r="H199" s="157"/>
      <c r="I199" s="162"/>
    </row>
    <row r="200" spans="1:9" ht="15">
      <c r="A200" s="74"/>
      <c r="B200" s="157"/>
      <c r="C200" s="157"/>
      <c r="D200" s="157"/>
      <c r="E200" s="157"/>
      <c r="F200" s="157"/>
      <c r="G200" s="157"/>
      <c r="H200" s="157"/>
      <c r="I200" s="157"/>
    </row>
    <row r="201" spans="1:9" ht="15">
      <c r="A201" s="74"/>
      <c r="B201" s="157"/>
      <c r="C201" s="157"/>
      <c r="D201" s="157"/>
      <c r="E201" s="157"/>
      <c r="F201" s="157"/>
      <c r="G201" s="157"/>
      <c r="H201" s="157"/>
      <c r="I201" s="163"/>
    </row>
    <row r="202" spans="1:9" s="83" customFormat="1" ht="15">
      <c r="A202" s="74"/>
      <c r="B202" s="157"/>
      <c r="C202" s="157"/>
      <c r="D202" s="157"/>
      <c r="E202" s="157"/>
      <c r="F202" s="157"/>
      <c r="G202" s="157"/>
      <c r="H202" s="157"/>
      <c r="I202" s="163"/>
    </row>
    <row r="203" spans="1:9" s="83" customFormat="1" ht="15">
      <c r="A203" s="74"/>
      <c r="B203" s="157"/>
      <c r="C203" s="157"/>
      <c r="D203" s="157"/>
      <c r="E203" s="157"/>
      <c r="F203" s="157"/>
      <c r="G203" s="157"/>
      <c r="H203" s="157"/>
      <c r="I203" s="163"/>
    </row>
    <row r="204" spans="1:9" s="83" customFormat="1" ht="15">
      <c r="A204" s="74"/>
      <c r="B204" s="157"/>
      <c r="C204" s="157"/>
      <c r="D204" s="157"/>
      <c r="E204" s="157"/>
      <c r="F204" s="157"/>
      <c r="G204" s="157"/>
      <c r="H204" s="157"/>
      <c r="I204" s="163"/>
    </row>
    <row r="205" spans="1:9" s="83" customFormat="1" ht="15">
      <c r="A205" s="74"/>
      <c r="B205" s="157"/>
      <c r="C205" s="157"/>
      <c r="D205" s="157"/>
      <c r="E205" s="157"/>
      <c r="F205" s="157"/>
      <c r="G205" s="157"/>
      <c r="H205" s="157"/>
      <c r="I205" s="163"/>
    </row>
    <row r="206" spans="1:9" ht="15">
      <c r="A206" s="74"/>
      <c r="B206" s="157"/>
      <c r="C206" s="157"/>
      <c r="D206" s="157"/>
      <c r="E206" s="157"/>
      <c r="F206" s="157"/>
      <c r="G206" s="157"/>
      <c r="H206" s="157"/>
      <c r="I206" s="157"/>
    </row>
    <row r="207" spans="1:9" s="83" customFormat="1" ht="15">
      <c r="A207" s="74"/>
      <c r="B207" s="157"/>
      <c r="C207" s="157"/>
      <c r="D207" s="157"/>
      <c r="E207" s="157"/>
      <c r="F207" s="157"/>
      <c r="G207" s="157"/>
      <c r="H207" s="157"/>
      <c r="I207" s="157"/>
    </row>
    <row r="208" spans="1:9" ht="15">
      <c r="A208" s="74" t="s">
        <v>123</v>
      </c>
      <c r="B208" s="74" t="s">
        <v>121</v>
      </c>
      <c r="C208" s="157"/>
      <c r="D208" s="157"/>
      <c r="E208" s="157"/>
      <c r="F208" s="157"/>
      <c r="G208" s="157"/>
      <c r="H208" s="157"/>
      <c r="I208" s="157"/>
    </row>
    <row r="209" spans="1:9" s="83" customFormat="1" ht="15">
      <c r="A209" s="100"/>
      <c r="B209" s="157"/>
      <c r="C209" s="157"/>
      <c r="D209" s="157"/>
      <c r="E209" s="157"/>
      <c r="F209" s="353" t="s">
        <v>264</v>
      </c>
      <c r="G209" s="353"/>
      <c r="H209" s="353" t="s">
        <v>265</v>
      </c>
      <c r="I209" s="353"/>
    </row>
    <row r="210" spans="1:9" ht="15">
      <c r="A210" s="74"/>
      <c r="B210" s="157"/>
      <c r="C210" s="157"/>
      <c r="D210" s="157"/>
      <c r="E210" s="157"/>
      <c r="F210" s="347" t="s">
        <v>122</v>
      </c>
      <c r="G210" s="347"/>
      <c r="H210" s="347" t="s">
        <v>345</v>
      </c>
      <c r="I210" s="347"/>
    </row>
    <row r="211" spans="1:9" s="152" customFormat="1" ht="30.75" customHeight="1">
      <c r="A211" s="164"/>
      <c r="B211" s="165"/>
      <c r="C211" s="165"/>
      <c r="D211" s="165"/>
      <c r="E211" s="165"/>
      <c r="F211" s="166" t="s">
        <v>357</v>
      </c>
      <c r="G211" s="166" t="s">
        <v>358</v>
      </c>
      <c r="H211" s="166" t="str">
        <f>F211</f>
        <v>31.3.11
RM’000</v>
      </c>
      <c r="I211" s="166" t="str">
        <f>G211</f>
        <v>31.3.10
RM’000</v>
      </c>
    </row>
    <row r="212" spans="1:9" s="152" customFormat="1" ht="15">
      <c r="A212" s="164"/>
      <c r="B212" s="165"/>
      <c r="C212" s="165"/>
      <c r="D212" s="165"/>
      <c r="E212" s="165"/>
      <c r="F212" s="166"/>
      <c r="G212" s="166"/>
      <c r="H212" s="166"/>
      <c r="I212" s="166"/>
    </row>
    <row r="213" spans="1:14" ht="15">
      <c r="A213" s="74"/>
      <c r="B213" s="157" t="s">
        <v>45</v>
      </c>
      <c r="C213" s="157"/>
      <c r="D213" s="157"/>
      <c r="E213" s="65"/>
      <c r="F213" s="167">
        <v>110425</v>
      </c>
      <c r="G213" s="167">
        <v>104856</v>
      </c>
      <c r="H213" s="167">
        <v>352698</v>
      </c>
      <c r="I213" s="167">
        <v>284746</v>
      </c>
      <c r="J213" s="65">
        <f>(F213-G213)/G213</f>
        <v>0.05311093308918898</v>
      </c>
      <c r="K213" s="65"/>
      <c r="L213" s="65">
        <f>(H213-I213)/I213</f>
        <v>0.2386407535136578</v>
      </c>
      <c r="M213" s="53"/>
      <c r="N213" s="65"/>
    </row>
    <row r="214" spans="1:13" ht="15">
      <c r="A214" s="74"/>
      <c r="B214" s="157"/>
      <c r="C214" s="157"/>
      <c r="D214" s="157"/>
      <c r="E214" s="157"/>
      <c r="F214" s="167"/>
      <c r="G214" s="167"/>
      <c r="H214" s="167"/>
      <c r="I214" s="167"/>
      <c r="J214" s="50"/>
      <c r="K214" s="65"/>
      <c r="L214" s="50"/>
      <c r="M214" s="65"/>
    </row>
    <row r="215" spans="1:14" ht="15.75" thickBot="1">
      <c r="A215" s="74"/>
      <c r="B215" s="157" t="s">
        <v>63</v>
      </c>
      <c r="C215" s="157"/>
      <c r="D215" s="157"/>
      <c r="E215" s="157"/>
      <c r="F215" s="168">
        <v>8878</v>
      </c>
      <c r="G215" s="141">
        <v>5921</v>
      </c>
      <c r="H215" s="168">
        <v>33995</v>
      </c>
      <c r="I215" s="168">
        <v>18138</v>
      </c>
      <c r="J215" s="65">
        <f>(F215-G215)/G215</f>
        <v>0.4994088836345212</v>
      </c>
      <c r="K215" s="65"/>
      <c r="L215" s="65">
        <f>(H215-I215)/I215</f>
        <v>0.8742419230345132</v>
      </c>
      <c r="M215" s="53"/>
      <c r="N215" s="65"/>
    </row>
    <row r="216" spans="1:13" ht="15.75" thickTop="1">
      <c r="A216" s="74"/>
      <c r="B216" s="157"/>
      <c r="C216" s="157"/>
      <c r="D216" s="157"/>
      <c r="E216" s="157"/>
      <c r="F216" s="157"/>
      <c r="G216" s="157"/>
      <c r="H216" s="157"/>
      <c r="I216" s="157"/>
      <c r="J216" s="50"/>
      <c r="K216" s="50"/>
      <c r="L216" s="50"/>
      <c r="M216" s="50"/>
    </row>
    <row r="217" spans="1:13" ht="57.75" customHeight="1">
      <c r="A217" s="74"/>
      <c r="B217" s="352" t="s">
        <v>379</v>
      </c>
      <c r="C217" s="352"/>
      <c r="D217" s="352"/>
      <c r="E217" s="352"/>
      <c r="F217" s="352"/>
      <c r="G217" s="352"/>
      <c r="H217" s="352"/>
      <c r="I217" s="352"/>
      <c r="J217" s="50"/>
      <c r="K217" s="50"/>
      <c r="L217" s="50"/>
      <c r="M217" s="50"/>
    </row>
    <row r="218" spans="1:9" ht="15">
      <c r="A218" s="74"/>
      <c r="B218" s="157"/>
      <c r="C218" s="157"/>
      <c r="D218" s="157"/>
      <c r="E218" s="157"/>
      <c r="F218" s="157"/>
      <c r="G218" s="157"/>
      <c r="H218" s="157"/>
      <c r="I218" s="157"/>
    </row>
    <row r="219" spans="1:9" ht="15">
      <c r="A219" s="74" t="s">
        <v>125</v>
      </c>
      <c r="B219" s="74" t="s">
        <v>124</v>
      </c>
      <c r="C219" s="157"/>
      <c r="D219" s="157"/>
      <c r="E219" s="157"/>
      <c r="F219" s="157"/>
      <c r="G219" s="157"/>
      <c r="H219" s="157"/>
      <c r="I219" s="157"/>
    </row>
    <row r="220" spans="1:9" ht="15">
      <c r="A220" s="74"/>
      <c r="B220" s="157"/>
      <c r="C220" s="157"/>
      <c r="D220" s="157"/>
      <c r="E220" s="157"/>
      <c r="F220" s="157"/>
      <c r="G220" s="157"/>
      <c r="H220" s="157"/>
      <c r="I220" s="157"/>
    </row>
    <row r="221" spans="1:9" ht="27.75">
      <c r="A221" s="74"/>
      <c r="B221" s="157"/>
      <c r="C221" s="157"/>
      <c r="D221" s="157"/>
      <c r="E221" s="157"/>
      <c r="F221" s="157"/>
      <c r="G221" s="275" t="s">
        <v>122</v>
      </c>
      <c r="H221" s="275"/>
      <c r="I221" s="275" t="s">
        <v>122</v>
      </c>
    </row>
    <row r="222" spans="1:12" ht="27.75">
      <c r="A222" s="74"/>
      <c r="B222" s="157"/>
      <c r="C222" s="157"/>
      <c r="D222" s="157"/>
      <c r="E222" s="157"/>
      <c r="F222" s="157"/>
      <c r="G222" s="275" t="str">
        <f>F211</f>
        <v>31.3.11
RM’000</v>
      </c>
      <c r="H222" s="245"/>
      <c r="I222" s="275" t="s">
        <v>320</v>
      </c>
      <c r="L222" s="31"/>
    </row>
    <row r="223" spans="1:12" s="83" customFormat="1" ht="15">
      <c r="A223" s="74"/>
      <c r="B223" s="157"/>
      <c r="C223" s="157"/>
      <c r="D223" s="157"/>
      <c r="E223" s="157"/>
      <c r="F223" s="157"/>
      <c r="G223" s="275"/>
      <c r="H223" s="245"/>
      <c r="I223" s="275"/>
      <c r="L223" s="31"/>
    </row>
    <row r="224" spans="1:14" ht="15.75" thickBot="1">
      <c r="A224" s="74"/>
      <c r="B224" s="157" t="s">
        <v>63</v>
      </c>
      <c r="C224" s="157"/>
      <c r="D224" s="157"/>
      <c r="E224" s="157"/>
      <c r="F224" s="157"/>
      <c r="G224" s="169">
        <v>8878</v>
      </c>
      <c r="H224" s="157"/>
      <c r="I224" s="169">
        <v>15723</v>
      </c>
      <c r="J224" s="31" t="s">
        <v>174</v>
      </c>
      <c r="M224" s="65"/>
      <c r="N224" s="218"/>
    </row>
    <row r="225" spans="1:9" ht="15.75" thickTop="1">
      <c r="A225" s="74"/>
      <c r="B225" s="157"/>
      <c r="C225" s="157"/>
      <c r="D225" s="157"/>
      <c r="E225" s="157"/>
      <c r="F225" s="157"/>
      <c r="G225" s="157"/>
      <c r="H225" s="157"/>
      <c r="I225" s="157"/>
    </row>
    <row r="226" spans="1:9" ht="45.75" customHeight="1">
      <c r="A226" s="74"/>
      <c r="B226" s="352" t="s">
        <v>383</v>
      </c>
      <c r="C226" s="352"/>
      <c r="D226" s="352"/>
      <c r="E226" s="352"/>
      <c r="F226" s="352"/>
      <c r="G226" s="352"/>
      <c r="H226" s="352"/>
      <c r="I226" s="352"/>
    </row>
    <row r="227" spans="1:9" ht="15">
      <c r="A227" s="74"/>
      <c r="B227" s="157"/>
      <c r="C227" s="157"/>
      <c r="D227" s="157"/>
      <c r="E227" s="157"/>
      <c r="F227" s="157"/>
      <c r="G227" s="157"/>
      <c r="H227" s="157"/>
      <c r="I227" s="157"/>
    </row>
    <row r="228" spans="1:9" ht="15">
      <c r="A228" s="74" t="s">
        <v>129</v>
      </c>
      <c r="B228" s="74" t="s">
        <v>126</v>
      </c>
      <c r="C228" s="157"/>
      <c r="D228" s="157"/>
      <c r="E228" s="157"/>
      <c r="F228" s="157"/>
      <c r="G228" s="157"/>
      <c r="H228" s="157"/>
      <c r="I228" s="157"/>
    </row>
    <row r="229" spans="1:9" ht="15">
      <c r="A229" s="74"/>
      <c r="B229" s="74"/>
      <c r="C229" s="157"/>
      <c r="D229" s="157"/>
      <c r="E229" s="157"/>
      <c r="F229" s="157"/>
      <c r="G229" s="157"/>
      <c r="H229" s="157"/>
      <c r="I229" s="157"/>
    </row>
    <row r="230" spans="1:9" ht="33" customHeight="1">
      <c r="A230" s="74"/>
      <c r="B230" s="352" t="s">
        <v>273</v>
      </c>
      <c r="C230" s="352"/>
      <c r="D230" s="352"/>
      <c r="E230" s="352"/>
      <c r="F230" s="352"/>
      <c r="G230" s="352"/>
      <c r="H230" s="352"/>
      <c r="I230" s="352"/>
    </row>
    <row r="231" spans="1:9" ht="15">
      <c r="A231" s="74"/>
      <c r="B231" s="157"/>
      <c r="C231" s="157"/>
      <c r="D231" s="157"/>
      <c r="E231" s="157"/>
      <c r="F231" s="157"/>
      <c r="G231" s="157"/>
      <c r="H231" s="157"/>
      <c r="I231" s="157"/>
    </row>
    <row r="232" spans="1:9" ht="15">
      <c r="A232" s="100" t="s">
        <v>130</v>
      </c>
      <c r="B232" s="74" t="s">
        <v>127</v>
      </c>
      <c r="C232" s="157"/>
      <c r="D232" s="157"/>
      <c r="E232" s="157"/>
      <c r="F232" s="157"/>
      <c r="G232" s="157"/>
      <c r="H232" s="157"/>
      <c r="I232" s="157"/>
    </row>
    <row r="233" spans="1:9" ht="15">
      <c r="A233" s="100"/>
      <c r="B233" s="74"/>
      <c r="C233" s="157"/>
      <c r="D233" s="157"/>
      <c r="E233" s="157"/>
      <c r="F233" s="157"/>
      <c r="G233" s="157"/>
      <c r="H233" s="157"/>
      <c r="I233" s="157"/>
    </row>
    <row r="234" spans="1:9" ht="15">
      <c r="A234" s="100"/>
      <c r="B234" s="157" t="s">
        <v>128</v>
      </c>
      <c r="C234" s="157"/>
      <c r="D234" s="157"/>
      <c r="E234" s="157"/>
      <c r="F234" s="157"/>
      <c r="G234" s="157"/>
      <c r="H234" s="157"/>
      <c r="I234" s="157"/>
    </row>
    <row r="235" spans="1:9" ht="15">
      <c r="A235" s="100"/>
      <c r="B235" s="157"/>
      <c r="C235" s="157"/>
      <c r="D235" s="157"/>
      <c r="E235" s="157"/>
      <c r="F235" s="157"/>
      <c r="G235" s="157"/>
      <c r="H235" s="157"/>
      <c r="I235" s="157"/>
    </row>
    <row r="236" spans="1:9" s="83" customFormat="1" ht="15">
      <c r="A236" s="100"/>
      <c r="B236" s="157"/>
      <c r="C236" s="157"/>
      <c r="D236" s="157"/>
      <c r="E236" s="157"/>
      <c r="F236" s="157"/>
      <c r="G236" s="157"/>
      <c r="H236" s="157"/>
      <c r="I236" s="157"/>
    </row>
    <row r="237" spans="1:9" s="83" customFormat="1" ht="15">
      <c r="A237" s="100"/>
      <c r="B237" s="157"/>
      <c r="C237" s="157"/>
      <c r="D237" s="157"/>
      <c r="E237" s="157"/>
      <c r="F237" s="157"/>
      <c r="G237" s="157"/>
      <c r="H237" s="157"/>
      <c r="I237" s="157"/>
    </row>
    <row r="238" spans="1:9" s="83" customFormat="1" ht="15">
      <c r="A238" s="100"/>
      <c r="B238" s="157"/>
      <c r="C238" s="157"/>
      <c r="D238" s="157"/>
      <c r="E238" s="157"/>
      <c r="F238" s="157"/>
      <c r="G238" s="157"/>
      <c r="H238" s="157"/>
      <c r="I238" s="157"/>
    </row>
    <row r="239" spans="1:9" s="83" customFormat="1" ht="15">
      <c r="A239" s="100"/>
      <c r="B239" s="157"/>
      <c r="C239" s="157"/>
      <c r="D239" s="157"/>
      <c r="E239" s="157"/>
      <c r="F239" s="157"/>
      <c r="G239" s="157"/>
      <c r="H239" s="157"/>
      <c r="I239" s="157"/>
    </row>
    <row r="240" spans="1:9" s="83" customFormat="1" ht="15">
      <c r="A240" s="100"/>
      <c r="B240" s="157"/>
      <c r="C240" s="157"/>
      <c r="D240" s="157"/>
      <c r="E240" s="157"/>
      <c r="F240" s="157"/>
      <c r="G240" s="157"/>
      <c r="H240" s="157"/>
      <c r="I240" s="157"/>
    </row>
    <row r="241" spans="1:9" ht="15">
      <c r="A241" s="100" t="s">
        <v>135</v>
      </c>
      <c r="B241" s="74" t="s">
        <v>131</v>
      </c>
      <c r="C241" s="157"/>
      <c r="D241" s="157"/>
      <c r="E241" s="157"/>
      <c r="F241" s="157"/>
      <c r="G241" s="157"/>
      <c r="H241" s="157"/>
      <c r="I241" s="157"/>
    </row>
    <row r="242" spans="1:9" ht="15">
      <c r="A242" s="100"/>
      <c r="B242" s="157"/>
      <c r="C242" s="157"/>
      <c r="D242" s="157"/>
      <c r="E242" s="157"/>
      <c r="F242" s="351" t="str">
        <f>F209</f>
        <v>Individual Quarter</v>
      </c>
      <c r="G242" s="351"/>
      <c r="H242" s="351" t="str">
        <f aca="true" t="shared" si="1" ref="F242:I244">H209</f>
        <v>Cumulative Quarter</v>
      </c>
      <c r="I242" s="351"/>
    </row>
    <row r="243" spans="1:9" ht="15">
      <c r="A243" s="100"/>
      <c r="B243" s="157"/>
      <c r="C243" s="157"/>
      <c r="D243" s="157"/>
      <c r="E243" s="157"/>
      <c r="F243" s="347" t="str">
        <f t="shared" si="1"/>
        <v>3 months ended</v>
      </c>
      <c r="G243" s="347"/>
      <c r="H243" s="347" t="str">
        <f t="shared" si="1"/>
        <v>9 months ended</v>
      </c>
      <c r="I243" s="347"/>
    </row>
    <row r="244" spans="1:9" s="152" customFormat="1" ht="27">
      <c r="A244" s="170"/>
      <c r="B244" s="165"/>
      <c r="C244" s="165"/>
      <c r="D244" s="165"/>
      <c r="E244" s="165"/>
      <c r="F244" s="166" t="str">
        <f t="shared" si="1"/>
        <v>31.3.11
RM’000</v>
      </c>
      <c r="G244" s="166" t="str">
        <f t="shared" si="1"/>
        <v>31.3.10
RM’000</v>
      </c>
      <c r="H244" s="166" t="str">
        <f t="shared" si="1"/>
        <v>31.3.11
RM’000</v>
      </c>
      <c r="I244" s="166" t="str">
        <f t="shared" si="1"/>
        <v>31.3.10
RM’000</v>
      </c>
    </row>
    <row r="245" spans="1:9" ht="15">
      <c r="A245" s="100"/>
      <c r="B245" s="157" t="s">
        <v>132</v>
      </c>
      <c r="C245" s="157"/>
      <c r="D245" s="157"/>
      <c r="E245" s="157"/>
      <c r="F245" s="167"/>
      <c r="G245" s="167"/>
      <c r="H245" s="167"/>
      <c r="I245" s="167"/>
    </row>
    <row r="246" spans="1:9" ht="15">
      <c r="A246" s="100"/>
      <c r="B246" s="299" t="s">
        <v>133</v>
      </c>
      <c r="C246" s="157"/>
      <c r="D246" s="157"/>
      <c r="E246" s="157"/>
      <c r="F246" s="167">
        <v>-1398</v>
      </c>
      <c r="G246" s="167">
        <v>-2002</v>
      </c>
      <c r="H246" s="167">
        <v>-5234</v>
      </c>
      <c r="I246" s="167">
        <v>-5913</v>
      </c>
    </row>
    <row r="247" spans="1:9" ht="15">
      <c r="A247" s="100"/>
      <c r="B247" s="299" t="s">
        <v>134</v>
      </c>
      <c r="C247" s="157"/>
      <c r="D247" s="157"/>
      <c r="E247" s="157"/>
      <c r="F247" s="167">
        <v>651</v>
      </c>
      <c r="G247" s="167">
        <v>251</v>
      </c>
      <c r="H247" s="167">
        <v>922</v>
      </c>
      <c r="I247" s="167">
        <v>753</v>
      </c>
    </row>
    <row r="248" spans="1:13" ht="15.75" thickBot="1">
      <c r="A248" s="100"/>
      <c r="B248" s="157"/>
      <c r="C248" s="157"/>
      <c r="D248" s="157"/>
      <c r="E248" s="157"/>
      <c r="F248" s="180">
        <v>-747</v>
      </c>
      <c r="G248" s="180">
        <v>-1751</v>
      </c>
      <c r="H248" s="180">
        <v>-4312</v>
      </c>
      <c r="I248" s="180">
        <v>-5160</v>
      </c>
      <c r="K248" s="31"/>
      <c r="M248" s="31"/>
    </row>
    <row r="249" spans="1:9" ht="11.25" customHeight="1" thickTop="1">
      <c r="A249" s="100"/>
      <c r="B249" s="157"/>
      <c r="C249" s="157"/>
      <c r="D249" s="157"/>
      <c r="E249" s="157"/>
      <c r="F249" s="171"/>
      <c r="G249" s="171"/>
      <c r="H249" s="171"/>
      <c r="I249" s="171"/>
    </row>
    <row r="250" spans="1:9" s="83" customFormat="1" ht="50.25" customHeight="1">
      <c r="A250" s="100"/>
      <c r="B250" s="355" t="s">
        <v>382</v>
      </c>
      <c r="C250" s="355"/>
      <c r="D250" s="355"/>
      <c r="E250" s="355"/>
      <c r="F250" s="355"/>
      <c r="G250" s="355"/>
      <c r="H250" s="355"/>
      <c r="I250" s="355"/>
    </row>
    <row r="251" spans="1:9" s="83" customFormat="1" ht="15">
      <c r="A251" s="100"/>
      <c r="B251" s="289"/>
      <c r="C251" s="289"/>
      <c r="D251" s="289"/>
      <c r="E251" s="289"/>
      <c r="F251" s="289"/>
      <c r="G251" s="289"/>
      <c r="H251" s="289"/>
      <c r="I251" s="289"/>
    </row>
    <row r="252" spans="1:9" ht="15">
      <c r="A252" s="100" t="s">
        <v>156</v>
      </c>
      <c r="B252" s="219" t="s">
        <v>136</v>
      </c>
      <c r="C252" s="192"/>
      <c r="D252" s="192"/>
      <c r="E252" s="192"/>
      <c r="F252" s="192"/>
      <c r="G252" s="192"/>
      <c r="H252" s="192"/>
      <c r="I252" s="192"/>
    </row>
    <row r="253" spans="1:9" ht="16.5" customHeight="1">
      <c r="A253" s="100"/>
      <c r="B253" s="219"/>
      <c r="C253" s="192"/>
      <c r="D253" s="192"/>
      <c r="E253" s="192"/>
      <c r="F253" s="192"/>
      <c r="G253" s="192"/>
      <c r="H253" s="192"/>
      <c r="I253" s="192"/>
    </row>
    <row r="254" spans="1:9" ht="15">
      <c r="A254" s="100"/>
      <c r="B254" s="339" t="s">
        <v>340</v>
      </c>
      <c r="C254" s="339"/>
      <c r="D254" s="339"/>
      <c r="E254" s="339"/>
      <c r="F254" s="339"/>
      <c r="G254" s="339"/>
      <c r="H254" s="339"/>
      <c r="I254" s="339"/>
    </row>
    <row r="255" spans="1:9" s="83" customFormat="1" ht="15">
      <c r="A255" s="100"/>
      <c r="B255" s="339"/>
      <c r="C255" s="339"/>
      <c r="D255" s="339"/>
      <c r="E255" s="339"/>
      <c r="F255" s="339"/>
      <c r="G255" s="339"/>
      <c r="H255" s="339"/>
      <c r="I255" s="339"/>
    </row>
    <row r="256" spans="1:9" s="83" customFormat="1" ht="15">
      <c r="A256" s="100"/>
      <c r="B256" s="339"/>
      <c r="C256" s="339"/>
      <c r="D256" s="339"/>
      <c r="E256" s="339"/>
      <c r="F256" s="339"/>
      <c r="G256" s="339"/>
      <c r="H256" s="339"/>
      <c r="I256" s="339"/>
    </row>
    <row r="257" spans="1:9" ht="15">
      <c r="A257" s="100"/>
      <c r="B257" s="192"/>
      <c r="C257" s="192"/>
      <c r="D257" s="192"/>
      <c r="E257" s="192"/>
      <c r="F257" s="192"/>
      <c r="G257" s="192"/>
      <c r="H257" s="192"/>
      <c r="I257" s="192"/>
    </row>
    <row r="258" spans="1:9" ht="15">
      <c r="A258" s="100" t="s">
        <v>157</v>
      </c>
      <c r="B258" s="219" t="s">
        <v>137</v>
      </c>
      <c r="C258" s="192"/>
      <c r="D258" s="192"/>
      <c r="E258" s="192"/>
      <c r="F258" s="192"/>
      <c r="G258" s="192"/>
      <c r="H258" s="192"/>
      <c r="I258" s="192"/>
    </row>
    <row r="259" spans="1:9" ht="15">
      <c r="A259" s="100"/>
      <c r="B259" s="219"/>
      <c r="C259" s="192"/>
      <c r="D259" s="192"/>
      <c r="E259" s="192"/>
      <c r="F259" s="192"/>
      <c r="G259" s="192"/>
      <c r="H259" s="192"/>
      <c r="I259" s="192"/>
    </row>
    <row r="260" spans="1:9" ht="15">
      <c r="A260" s="100"/>
      <c r="B260" s="339" t="s">
        <v>380</v>
      </c>
      <c r="C260" s="339"/>
      <c r="D260" s="339"/>
      <c r="E260" s="339"/>
      <c r="F260" s="339"/>
      <c r="G260" s="339"/>
      <c r="H260" s="339"/>
      <c r="I260" s="339"/>
    </row>
    <row r="261" spans="1:9" ht="15">
      <c r="A261" s="100"/>
      <c r="B261" s="192"/>
      <c r="C261" s="192"/>
      <c r="D261" s="192"/>
      <c r="E261" s="192"/>
      <c r="F261" s="192"/>
      <c r="G261" s="192"/>
      <c r="H261" s="192"/>
      <c r="I261" s="192"/>
    </row>
    <row r="262" spans="1:9" ht="15">
      <c r="A262" s="100" t="s">
        <v>158</v>
      </c>
      <c r="B262" s="219" t="s">
        <v>138</v>
      </c>
      <c r="C262" s="192"/>
      <c r="D262" s="192"/>
      <c r="E262" s="192"/>
      <c r="F262" s="192"/>
      <c r="G262" s="192"/>
      <c r="H262" s="192"/>
      <c r="I262" s="192"/>
    </row>
    <row r="263" spans="1:9" ht="15">
      <c r="A263" s="100"/>
      <c r="B263" s="219"/>
      <c r="C263" s="192"/>
      <c r="D263" s="192"/>
      <c r="E263" s="192"/>
      <c r="F263" s="192"/>
      <c r="G263" s="192"/>
      <c r="H263" s="192"/>
      <c r="I263" s="192"/>
    </row>
    <row r="264" spans="1:9" ht="15">
      <c r="A264" s="100"/>
      <c r="B264" s="339" t="s">
        <v>274</v>
      </c>
      <c r="C264" s="339"/>
      <c r="D264" s="339"/>
      <c r="E264" s="339"/>
      <c r="F264" s="339"/>
      <c r="G264" s="339"/>
      <c r="H264" s="339"/>
      <c r="I264" s="339"/>
    </row>
    <row r="265" spans="1:9" ht="15">
      <c r="A265" s="100"/>
      <c r="B265" s="157"/>
      <c r="C265" s="157"/>
      <c r="D265" s="157"/>
      <c r="E265" s="157"/>
      <c r="F265" s="157"/>
      <c r="G265" s="157"/>
      <c r="H265" s="157"/>
      <c r="I265" s="157"/>
    </row>
    <row r="266" spans="1:9" ht="15">
      <c r="A266" s="100" t="s">
        <v>159</v>
      </c>
      <c r="B266" s="74" t="s">
        <v>139</v>
      </c>
      <c r="C266" s="157"/>
      <c r="D266" s="157"/>
      <c r="E266" s="157"/>
      <c r="F266" s="157"/>
      <c r="G266" s="157"/>
      <c r="H266" s="157"/>
      <c r="I266" s="157"/>
    </row>
    <row r="267" spans="1:9" s="83" customFormat="1" ht="11.25" customHeight="1">
      <c r="A267" s="100"/>
      <c r="B267" s="157"/>
      <c r="C267" s="157"/>
      <c r="D267" s="157"/>
      <c r="E267" s="157"/>
      <c r="F267" s="171"/>
      <c r="G267" s="171"/>
      <c r="H267" s="171"/>
      <c r="I267" s="171"/>
    </row>
    <row r="268" spans="1:9" ht="15">
      <c r="A268" s="100"/>
      <c r="B268" s="157" t="s">
        <v>359</v>
      </c>
      <c r="C268" s="157"/>
      <c r="D268" s="157"/>
      <c r="E268" s="157"/>
      <c r="F268" s="157"/>
      <c r="G268" s="157"/>
      <c r="H268" s="157"/>
      <c r="I268" s="157"/>
    </row>
    <row r="269" spans="1:9" ht="15">
      <c r="A269" s="100"/>
      <c r="B269" s="157"/>
      <c r="C269" s="157"/>
      <c r="D269" s="157"/>
      <c r="E269" s="245" t="s">
        <v>140</v>
      </c>
      <c r="F269" s="245"/>
      <c r="G269" s="245" t="s">
        <v>142</v>
      </c>
      <c r="H269" s="245"/>
      <c r="I269" s="245"/>
    </row>
    <row r="270" spans="1:9" ht="15">
      <c r="A270" s="100"/>
      <c r="B270" s="157"/>
      <c r="C270" s="157"/>
      <c r="D270" s="157"/>
      <c r="E270" s="245" t="s">
        <v>141</v>
      </c>
      <c r="F270" s="245"/>
      <c r="G270" s="245" t="s">
        <v>143</v>
      </c>
      <c r="H270" s="245"/>
      <c r="I270" s="245" t="s">
        <v>53</v>
      </c>
    </row>
    <row r="271" spans="1:9" ht="15">
      <c r="A271" s="100"/>
      <c r="B271" s="157"/>
      <c r="C271" s="157"/>
      <c r="D271" s="157"/>
      <c r="E271" s="245" t="s">
        <v>104</v>
      </c>
      <c r="F271" s="245"/>
      <c r="G271" s="245" t="s">
        <v>104</v>
      </c>
      <c r="H271" s="245"/>
      <c r="I271" s="245" t="s">
        <v>104</v>
      </c>
    </row>
    <row r="272" spans="1:9" ht="15">
      <c r="A272" s="100"/>
      <c r="B272" s="74" t="s">
        <v>149</v>
      </c>
      <c r="C272" s="157"/>
      <c r="D272" s="157"/>
      <c r="E272" s="157"/>
      <c r="F272" s="157"/>
      <c r="G272" s="157"/>
      <c r="H272" s="157"/>
      <c r="I272" s="157"/>
    </row>
    <row r="273" spans="1:9" ht="15">
      <c r="A273" s="100"/>
      <c r="B273" s="74" t="s">
        <v>144</v>
      </c>
      <c r="C273" s="157"/>
      <c r="D273" s="157"/>
      <c r="E273" s="157"/>
      <c r="F273" s="157"/>
      <c r="G273" s="157"/>
      <c r="H273" s="157"/>
      <c r="I273" s="157"/>
    </row>
    <row r="274" spans="1:9" ht="15">
      <c r="A274" s="100"/>
      <c r="B274" s="157" t="s">
        <v>145</v>
      </c>
      <c r="C274" s="157"/>
      <c r="D274" s="157"/>
      <c r="E274" s="167">
        <v>68499</v>
      </c>
      <c r="F274" s="167"/>
      <c r="G274" s="167">
        <v>0</v>
      </c>
      <c r="H274" s="167"/>
      <c r="I274" s="167">
        <v>68499</v>
      </c>
    </row>
    <row r="275" spans="1:9" ht="15">
      <c r="A275" s="100"/>
      <c r="B275" s="157" t="s">
        <v>167</v>
      </c>
      <c r="C275" s="157"/>
      <c r="D275" s="157"/>
      <c r="E275" s="167">
        <v>37040</v>
      </c>
      <c r="F275" s="167"/>
      <c r="G275" s="167">
        <v>0</v>
      </c>
      <c r="H275" s="167"/>
      <c r="I275" s="167">
        <v>37040</v>
      </c>
    </row>
    <row r="276" spans="1:9" ht="15">
      <c r="A276" s="100"/>
      <c r="B276" s="157" t="s">
        <v>146</v>
      </c>
      <c r="C276" s="157"/>
      <c r="D276" s="157"/>
      <c r="E276" s="190">
        <v>2400</v>
      </c>
      <c r="F276" s="167"/>
      <c r="G276" s="190">
        <v>0</v>
      </c>
      <c r="H276" s="167"/>
      <c r="I276" s="190">
        <v>2400</v>
      </c>
    </row>
    <row r="277" spans="1:13" ht="15">
      <c r="A277" s="100"/>
      <c r="B277" s="157"/>
      <c r="C277" s="157"/>
      <c r="D277" s="157"/>
      <c r="E277" s="167">
        <v>107939</v>
      </c>
      <c r="F277" s="167"/>
      <c r="G277" s="167">
        <v>0</v>
      </c>
      <c r="H277" s="167"/>
      <c r="I277" s="167">
        <v>107939</v>
      </c>
      <c r="J277" s="63">
        <f>I277-'BS'!C45</f>
        <v>0</v>
      </c>
      <c r="M277" s="31"/>
    </row>
    <row r="278" spans="1:9" ht="15">
      <c r="A278" s="100"/>
      <c r="B278" s="74" t="s">
        <v>147</v>
      </c>
      <c r="C278" s="157"/>
      <c r="D278" s="157"/>
      <c r="E278" s="167"/>
      <c r="F278" s="167"/>
      <c r="G278" s="167"/>
      <c r="H278" s="167"/>
      <c r="I278" s="167"/>
    </row>
    <row r="279" spans="1:13" ht="15">
      <c r="A279" s="100"/>
      <c r="B279" s="157" t="s">
        <v>146</v>
      </c>
      <c r="C279" s="157"/>
      <c r="D279" s="157"/>
      <c r="E279" s="167">
        <v>1200</v>
      </c>
      <c r="F279" s="167" t="s">
        <v>174</v>
      </c>
      <c r="G279" s="167">
        <v>0</v>
      </c>
      <c r="H279" s="167"/>
      <c r="I279" s="167">
        <v>1200</v>
      </c>
      <c r="M279" s="31"/>
    </row>
    <row r="280" spans="1:9" s="83" customFormat="1" ht="11.25" customHeight="1">
      <c r="A280" s="100"/>
      <c r="B280" s="157"/>
      <c r="C280" s="157"/>
      <c r="D280" s="157"/>
      <c r="E280" s="157"/>
      <c r="F280" s="171"/>
      <c r="G280" s="171"/>
      <c r="H280" s="171"/>
      <c r="I280" s="171"/>
    </row>
    <row r="281" spans="1:9" ht="15">
      <c r="A281" s="100"/>
      <c r="B281" s="74" t="s">
        <v>148</v>
      </c>
      <c r="C281" s="157"/>
      <c r="D281" s="157"/>
      <c r="E281" s="167"/>
      <c r="F281" s="167"/>
      <c r="G281" s="167"/>
      <c r="H281" s="167"/>
      <c r="I281" s="167"/>
    </row>
    <row r="282" spans="1:9" ht="15">
      <c r="A282" s="100"/>
      <c r="B282" s="74" t="s">
        <v>147</v>
      </c>
      <c r="C282" s="157"/>
      <c r="D282" s="157"/>
      <c r="E282" s="167"/>
      <c r="F282" s="167"/>
      <c r="G282" s="167"/>
      <c r="H282" s="167"/>
      <c r="I282" s="167"/>
    </row>
    <row r="283" spans="1:9" ht="15">
      <c r="A283" s="100"/>
      <c r="B283" s="68" t="s">
        <v>150</v>
      </c>
      <c r="C283" s="157"/>
      <c r="D283" s="157"/>
      <c r="E283" s="167"/>
      <c r="F283" s="167"/>
      <c r="G283" s="167"/>
      <c r="H283" s="167"/>
      <c r="I283" s="167"/>
    </row>
    <row r="284" spans="1:9" ht="15">
      <c r="A284" s="100"/>
      <c r="B284" s="68" t="s">
        <v>151</v>
      </c>
      <c r="C284" s="157"/>
      <c r="D284" s="157"/>
      <c r="E284" s="190">
        <v>11398</v>
      </c>
      <c r="F284" s="167" t="s">
        <v>174</v>
      </c>
      <c r="G284" s="190">
        <v>0</v>
      </c>
      <c r="H284" s="167"/>
      <c r="I284" s="167">
        <v>11398</v>
      </c>
    </row>
    <row r="285" spans="1:10" ht="15.75" thickBot="1">
      <c r="A285" s="100"/>
      <c r="B285" s="157"/>
      <c r="C285" s="157"/>
      <c r="D285" s="157"/>
      <c r="E285" s="180">
        <v>120537</v>
      </c>
      <c r="F285" s="167"/>
      <c r="G285" s="180">
        <v>0</v>
      </c>
      <c r="H285" s="167"/>
      <c r="I285" s="180">
        <v>120537</v>
      </c>
      <c r="J285" s="31">
        <f>I285-'BS'!C39-'BS'!C45</f>
        <v>0</v>
      </c>
    </row>
    <row r="286" spans="1:9" ht="15.75" thickTop="1">
      <c r="A286" s="100"/>
      <c r="B286" s="157"/>
      <c r="C286" s="157"/>
      <c r="D286" s="157"/>
      <c r="E286" s="157"/>
      <c r="F286" s="167"/>
      <c r="G286" s="157"/>
      <c r="H286" s="167"/>
      <c r="I286" s="157"/>
    </row>
    <row r="287" spans="1:9" ht="15">
      <c r="A287" s="100" t="s">
        <v>160</v>
      </c>
      <c r="B287" s="74" t="s">
        <v>152</v>
      </c>
      <c r="C287" s="157"/>
      <c r="D287" s="157"/>
      <c r="E287" s="157"/>
      <c r="F287" s="167"/>
      <c r="G287" s="157"/>
      <c r="H287" s="157"/>
      <c r="I287" s="157"/>
    </row>
    <row r="288" spans="1:9" ht="15">
      <c r="A288" s="100"/>
      <c r="B288" s="74"/>
      <c r="C288" s="157"/>
      <c r="D288" s="157"/>
      <c r="E288" s="157"/>
      <c r="F288" s="167"/>
      <c r="G288" s="157"/>
      <c r="H288" s="157"/>
      <c r="I288" s="157"/>
    </row>
    <row r="289" spans="1:9" ht="30.75" customHeight="1">
      <c r="A289" s="100"/>
      <c r="B289" s="352" t="s">
        <v>276</v>
      </c>
      <c r="C289" s="352"/>
      <c r="D289" s="352"/>
      <c r="E289" s="352"/>
      <c r="F289" s="352"/>
      <c r="G289" s="352"/>
      <c r="H289" s="352"/>
      <c r="I289" s="352"/>
    </row>
    <row r="290" spans="1:9" ht="15">
      <c r="A290" s="100"/>
      <c r="B290" s="157"/>
      <c r="C290" s="157"/>
      <c r="D290" s="157"/>
      <c r="E290" s="157"/>
      <c r="F290" s="157"/>
      <c r="G290" s="157"/>
      <c r="H290" s="157"/>
      <c r="I290" s="157"/>
    </row>
    <row r="291" spans="1:9" ht="15">
      <c r="A291" s="100" t="s">
        <v>161</v>
      </c>
      <c r="B291" s="74" t="s">
        <v>153</v>
      </c>
      <c r="C291" s="157"/>
      <c r="D291" s="157"/>
      <c r="E291" s="157"/>
      <c r="F291" s="157"/>
      <c r="G291" s="157"/>
      <c r="H291" s="157"/>
      <c r="I291" s="157"/>
    </row>
    <row r="292" spans="1:9" ht="15">
      <c r="A292" s="100"/>
      <c r="B292" s="74"/>
      <c r="C292" s="157"/>
      <c r="D292" s="157"/>
      <c r="E292" s="157"/>
      <c r="F292" s="157"/>
      <c r="G292" s="157"/>
      <c r="H292" s="157"/>
      <c r="I292" s="157"/>
    </row>
    <row r="293" spans="1:9" ht="15">
      <c r="A293" s="100"/>
      <c r="B293" s="157" t="s">
        <v>275</v>
      </c>
      <c r="C293" s="157"/>
      <c r="D293" s="157"/>
      <c r="E293" s="157"/>
      <c r="F293" s="157"/>
      <c r="G293" s="157"/>
      <c r="H293" s="157"/>
      <c r="I293" s="157"/>
    </row>
    <row r="294" spans="1:9" ht="15">
      <c r="A294" s="100"/>
      <c r="B294" s="157"/>
      <c r="C294" s="157"/>
      <c r="D294" s="157"/>
      <c r="E294" s="157"/>
      <c r="F294" s="157"/>
      <c r="G294" s="157"/>
      <c r="H294" s="157"/>
      <c r="I294" s="157"/>
    </row>
    <row r="295" spans="1:9" ht="15">
      <c r="A295" s="100" t="s">
        <v>162</v>
      </c>
      <c r="B295" s="74" t="s">
        <v>154</v>
      </c>
      <c r="C295" s="157"/>
      <c r="D295" s="157"/>
      <c r="E295" s="157"/>
      <c r="F295" s="157"/>
      <c r="G295" s="157"/>
      <c r="H295" s="157"/>
      <c r="I295" s="157"/>
    </row>
    <row r="296" spans="1:9" ht="15">
      <c r="A296" s="100"/>
      <c r="B296" s="74"/>
      <c r="C296" s="157"/>
      <c r="D296" s="157"/>
      <c r="E296" s="157"/>
      <c r="F296" s="157"/>
      <c r="G296" s="157"/>
      <c r="H296" s="157"/>
      <c r="I296" s="157"/>
    </row>
    <row r="297" spans="1:9" s="50" customFormat="1" ht="15">
      <c r="A297" s="74"/>
      <c r="B297" s="157" t="s">
        <v>385</v>
      </c>
      <c r="C297" s="157"/>
      <c r="D297" s="157"/>
      <c r="E297" s="157"/>
      <c r="F297" s="157"/>
      <c r="G297" s="157"/>
      <c r="H297" s="157"/>
      <c r="I297" s="157"/>
    </row>
    <row r="298" spans="1:9" s="50" customFormat="1" ht="15">
      <c r="A298" s="74"/>
      <c r="B298" s="157" t="s">
        <v>386</v>
      </c>
      <c r="C298" s="157"/>
      <c r="D298" s="157"/>
      <c r="E298" s="157"/>
      <c r="F298" s="157"/>
      <c r="G298" s="157"/>
      <c r="H298" s="157"/>
      <c r="I298" s="157"/>
    </row>
    <row r="299" spans="1:9" ht="15">
      <c r="A299" s="100"/>
      <c r="B299" s="157"/>
      <c r="C299" s="157"/>
      <c r="D299" s="157"/>
      <c r="E299" s="157"/>
      <c r="F299" s="157"/>
      <c r="G299" s="157"/>
      <c r="H299" s="157"/>
      <c r="I299" s="157"/>
    </row>
    <row r="300" spans="1:9" ht="15">
      <c r="A300" s="104" t="s">
        <v>163</v>
      </c>
      <c r="B300" s="74" t="s">
        <v>155</v>
      </c>
      <c r="C300" s="157"/>
      <c r="D300" s="157"/>
      <c r="E300" s="157"/>
      <c r="F300" s="157"/>
      <c r="G300" s="157"/>
      <c r="H300" s="157"/>
      <c r="I300" s="157"/>
    </row>
    <row r="301" spans="1:9" ht="15">
      <c r="A301" s="100"/>
      <c r="B301" s="74"/>
      <c r="C301" s="157"/>
      <c r="D301" s="157"/>
      <c r="E301" s="157"/>
      <c r="F301" s="157"/>
      <c r="G301" s="157"/>
      <c r="H301" s="157"/>
      <c r="I301" s="157"/>
    </row>
    <row r="302" spans="1:9" ht="15">
      <c r="A302" s="100"/>
      <c r="B302" s="74" t="s">
        <v>216</v>
      </c>
      <c r="C302" s="157"/>
      <c r="D302" s="157"/>
      <c r="E302" s="157"/>
      <c r="F302" s="157"/>
      <c r="G302" s="157"/>
      <c r="H302" s="157"/>
      <c r="I302" s="157"/>
    </row>
    <row r="303" spans="1:9" ht="30.75" customHeight="1">
      <c r="A303" s="100"/>
      <c r="B303" s="343" t="s">
        <v>313</v>
      </c>
      <c r="C303" s="349"/>
      <c r="D303" s="349"/>
      <c r="E303" s="349"/>
      <c r="F303" s="349"/>
      <c r="G303" s="349"/>
      <c r="H303" s="349"/>
      <c r="I303" s="349"/>
    </row>
    <row r="304" spans="1:9" s="83" customFormat="1" ht="15">
      <c r="A304" s="100"/>
      <c r="B304" s="276"/>
      <c r="C304" s="274"/>
      <c r="D304" s="274"/>
      <c r="E304" s="274"/>
      <c r="F304" s="274"/>
      <c r="G304" s="274"/>
      <c r="H304" s="274"/>
      <c r="I304" s="274"/>
    </row>
    <row r="305" spans="1:9" s="83" customFormat="1" ht="15">
      <c r="A305" s="100"/>
      <c r="B305" s="300"/>
      <c r="C305" s="300"/>
      <c r="D305" s="300"/>
      <c r="E305" s="300"/>
      <c r="F305" s="348" t="str">
        <f>F209</f>
        <v>Individual Quarter</v>
      </c>
      <c r="G305" s="348"/>
      <c r="H305" s="348" t="str">
        <f>H209</f>
        <v>Cumulative Quarter</v>
      </c>
      <c r="I305" s="348"/>
    </row>
    <row r="306" spans="1:9" ht="15">
      <c r="A306" s="100"/>
      <c r="B306" s="157"/>
      <c r="C306" s="157"/>
      <c r="D306" s="157"/>
      <c r="E306" s="157"/>
      <c r="F306" s="347" t="str">
        <f>F210</f>
        <v>3 months ended</v>
      </c>
      <c r="G306" s="347"/>
      <c r="H306" s="347" t="str">
        <f>H210</f>
        <v>9 months ended</v>
      </c>
      <c r="I306" s="347"/>
    </row>
    <row r="307" spans="1:9" ht="27.75">
      <c r="A307" s="100"/>
      <c r="B307" s="157"/>
      <c r="C307" s="157"/>
      <c r="D307" s="157"/>
      <c r="E307" s="157"/>
      <c r="F307" s="275" t="str">
        <f>F211</f>
        <v>31.3.11
RM’000</v>
      </c>
      <c r="G307" s="275" t="str">
        <f>G211</f>
        <v>31.3.10
RM’000</v>
      </c>
      <c r="H307" s="275" t="str">
        <f>H211</f>
        <v>31.3.11
RM’000</v>
      </c>
      <c r="I307" s="275" t="str">
        <f>I211</f>
        <v>31.3.10
RM’000</v>
      </c>
    </row>
    <row r="308" spans="1:9" s="83" customFormat="1" ht="15">
      <c r="A308" s="100"/>
      <c r="B308" s="138" t="s">
        <v>360</v>
      </c>
      <c r="C308" s="68"/>
      <c r="D308" s="68"/>
      <c r="E308" s="68"/>
      <c r="F308" s="301"/>
      <c r="G308" s="301"/>
      <c r="H308" s="301"/>
      <c r="I308" s="301"/>
    </row>
    <row r="309" spans="1:9" s="83" customFormat="1" ht="15.75" thickBot="1">
      <c r="A309" s="100"/>
      <c r="B309" s="138" t="s">
        <v>314</v>
      </c>
      <c r="C309" s="68"/>
      <c r="D309" s="68"/>
      <c r="E309" s="68"/>
      <c r="F309" s="191">
        <v>5660</v>
      </c>
      <c r="G309" s="191">
        <v>4569</v>
      </c>
      <c r="H309" s="191">
        <v>22431</v>
      </c>
      <c r="I309" s="191">
        <v>13895</v>
      </c>
    </row>
    <row r="310" spans="1:9" s="83" customFormat="1" ht="15.75" thickTop="1">
      <c r="A310" s="100"/>
      <c r="B310" s="157"/>
      <c r="C310" s="157"/>
      <c r="D310" s="157"/>
      <c r="E310" s="157"/>
      <c r="F310" s="275"/>
      <c r="G310" s="275"/>
      <c r="H310" s="275"/>
      <c r="I310" s="275"/>
    </row>
    <row r="311" spans="1:9" s="83" customFormat="1" ht="15">
      <c r="A311" s="100"/>
      <c r="B311" s="138" t="s">
        <v>217</v>
      </c>
      <c r="C311" s="157"/>
      <c r="D311" s="157"/>
      <c r="E311" s="157"/>
      <c r="F311" s="275"/>
      <c r="G311" s="275"/>
      <c r="H311" s="275"/>
      <c r="I311" s="275"/>
    </row>
    <row r="312" spans="1:9" ht="15.75" thickBot="1">
      <c r="A312" s="100"/>
      <c r="B312" s="138" t="s">
        <v>277</v>
      </c>
      <c r="C312" s="192"/>
      <c r="D312" s="192"/>
      <c r="E312" s="192"/>
      <c r="F312" s="156">
        <v>272533</v>
      </c>
      <c r="G312" s="156">
        <v>272533</v>
      </c>
      <c r="H312" s="156">
        <v>272533</v>
      </c>
      <c r="I312" s="156">
        <v>272533</v>
      </c>
    </row>
    <row r="313" spans="1:9" ht="15.75" thickTop="1">
      <c r="A313" s="100"/>
      <c r="B313" s="192"/>
      <c r="C313" s="192"/>
      <c r="D313" s="192"/>
      <c r="E313" s="192"/>
      <c r="F313" s="192"/>
      <c r="G313" s="192"/>
      <c r="H313" s="192"/>
      <c r="I313" s="192"/>
    </row>
    <row r="314" spans="1:9" s="83" customFormat="1" ht="15.75" thickBot="1">
      <c r="A314" s="100"/>
      <c r="B314" s="138" t="s">
        <v>218</v>
      </c>
      <c r="C314" s="192"/>
      <c r="D314" s="192"/>
      <c r="E314" s="192"/>
      <c r="F314" s="193">
        <v>2.076812716258215</v>
      </c>
      <c r="G314" s="193">
        <v>1.6764942227179829</v>
      </c>
      <c r="H314" s="193">
        <v>8.230562904308837</v>
      </c>
      <c r="I314" s="193">
        <v>5.0984651400013945</v>
      </c>
    </row>
    <row r="315" spans="1:9" s="83" customFormat="1" ht="15.75" thickTop="1">
      <c r="A315" s="100"/>
      <c r="B315" s="192"/>
      <c r="C315" s="192"/>
      <c r="D315" s="192"/>
      <c r="E315" s="192"/>
      <c r="F315" s="192"/>
      <c r="G315" s="192"/>
      <c r="H315" s="192"/>
      <c r="I315" s="192"/>
    </row>
    <row r="316" spans="1:9" ht="31.5" customHeight="1">
      <c r="A316" s="100"/>
      <c r="B316" s="339" t="s">
        <v>278</v>
      </c>
      <c r="C316" s="339"/>
      <c r="D316" s="339"/>
      <c r="E316" s="339"/>
      <c r="F316" s="339"/>
      <c r="G316" s="339"/>
      <c r="H316" s="339"/>
      <c r="I316" s="339"/>
    </row>
    <row r="317" spans="1:9" ht="15">
      <c r="A317" s="100"/>
      <c r="B317" s="192"/>
      <c r="C317" s="192"/>
      <c r="D317" s="192"/>
      <c r="E317" s="192"/>
      <c r="F317" s="192"/>
      <c r="G317" s="192"/>
      <c r="H317" s="192"/>
      <c r="I317" s="192"/>
    </row>
    <row r="318" spans="1:9" s="83" customFormat="1" ht="15">
      <c r="A318" s="100"/>
      <c r="B318" s="192"/>
      <c r="C318" s="192"/>
      <c r="D318" s="192"/>
      <c r="E318" s="192"/>
      <c r="F318" s="192"/>
      <c r="G318" s="192"/>
      <c r="H318" s="192"/>
      <c r="I318" s="192"/>
    </row>
    <row r="319" spans="1:9" s="83" customFormat="1" ht="15">
      <c r="A319" s="100"/>
      <c r="B319" s="192"/>
      <c r="C319" s="192"/>
      <c r="D319" s="192"/>
      <c r="E319" s="192"/>
      <c r="F319" s="192"/>
      <c r="G319" s="192"/>
      <c r="H319" s="192"/>
      <c r="I319" s="192"/>
    </row>
    <row r="320" spans="1:9" s="83" customFormat="1" ht="15">
      <c r="A320" s="100"/>
      <c r="B320" s="192"/>
      <c r="C320" s="192"/>
      <c r="D320" s="192"/>
      <c r="E320" s="192"/>
      <c r="F320" s="192"/>
      <c r="G320" s="192"/>
      <c r="H320" s="192"/>
      <c r="I320" s="192"/>
    </row>
    <row r="321" spans="1:9" s="83" customFormat="1" ht="15">
      <c r="A321" s="100"/>
      <c r="B321" s="192"/>
      <c r="C321" s="192"/>
      <c r="D321" s="192"/>
      <c r="E321" s="192"/>
      <c r="F321" s="192"/>
      <c r="G321" s="192"/>
      <c r="H321" s="192"/>
      <c r="I321" s="192"/>
    </row>
    <row r="322" spans="1:9" s="83" customFormat="1" ht="15">
      <c r="A322" s="100"/>
      <c r="B322" s="192"/>
      <c r="C322" s="192"/>
      <c r="D322" s="192"/>
      <c r="E322" s="192"/>
      <c r="F322" s="192"/>
      <c r="G322" s="192"/>
      <c r="H322" s="192"/>
      <c r="I322" s="192"/>
    </row>
    <row r="323" spans="1:9" s="83" customFormat="1" ht="15">
      <c r="A323" s="100"/>
      <c r="B323" s="192"/>
      <c r="C323" s="192"/>
      <c r="D323" s="192"/>
      <c r="E323" s="192"/>
      <c r="F323" s="192"/>
      <c r="G323" s="192"/>
      <c r="H323" s="192"/>
      <c r="I323" s="192"/>
    </row>
    <row r="324" spans="1:9" s="83" customFormat="1" ht="15">
      <c r="A324" s="100"/>
      <c r="B324" s="192"/>
      <c r="C324" s="192"/>
      <c r="D324" s="192"/>
      <c r="E324" s="192"/>
      <c r="F324" s="192"/>
      <c r="G324" s="192"/>
      <c r="H324" s="192"/>
      <c r="I324" s="192"/>
    </row>
    <row r="325" spans="1:9" s="83" customFormat="1" ht="15">
      <c r="A325" s="100"/>
      <c r="B325" s="192"/>
      <c r="C325" s="192"/>
      <c r="D325" s="192"/>
      <c r="E325" s="192"/>
      <c r="F325" s="192"/>
      <c r="G325" s="192"/>
      <c r="H325" s="192"/>
      <c r="I325" s="192"/>
    </row>
    <row r="326" spans="1:9" s="83" customFormat="1" ht="15">
      <c r="A326" s="100"/>
      <c r="B326" s="192"/>
      <c r="C326" s="192"/>
      <c r="D326" s="192"/>
      <c r="E326" s="192"/>
      <c r="F326" s="192"/>
      <c r="G326" s="192"/>
      <c r="H326" s="192"/>
      <c r="I326" s="192"/>
    </row>
    <row r="327" spans="1:9" s="83" customFormat="1" ht="15">
      <c r="A327" s="100"/>
      <c r="B327" s="192"/>
      <c r="C327" s="192"/>
      <c r="D327" s="192"/>
      <c r="E327" s="192"/>
      <c r="F327" s="192"/>
      <c r="G327" s="192"/>
      <c r="H327" s="192"/>
      <c r="I327" s="192"/>
    </row>
    <row r="328" spans="1:9" s="83" customFormat="1" ht="15">
      <c r="A328" s="100"/>
      <c r="B328" s="192"/>
      <c r="C328" s="192"/>
      <c r="D328" s="192"/>
      <c r="E328" s="192"/>
      <c r="F328" s="192"/>
      <c r="G328" s="192"/>
      <c r="H328" s="192"/>
      <c r="I328" s="192"/>
    </row>
    <row r="329" spans="1:9" s="83" customFormat="1" ht="15">
      <c r="A329" s="100"/>
      <c r="B329" s="192"/>
      <c r="C329" s="192"/>
      <c r="D329" s="192"/>
      <c r="E329" s="192"/>
      <c r="F329" s="192"/>
      <c r="G329" s="192"/>
      <c r="H329" s="192"/>
      <c r="I329" s="192"/>
    </row>
    <row r="330" spans="1:9" s="83" customFormat="1" ht="15">
      <c r="A330" s="100"/>
      <c r="B330" s="192"/>
      <c r="C330" s="192"/>
      <c r="D330" s="192"/>
      <c r="E330" s="192"/>
      <c r="F330" s="192"/>
      <c r="G330" s="192"/>
      <c r="H330" s="192"/>
      <c r="I330" s="192"/>
    </row>
    <row r="331" spans="1:9" s="83" customFormat="1" ht="15">
      <c r="A331" s="100"/>
      <c r="B331" s="192"/>
      <c r="C331" s="192"/>
      <c r="D331" s="192"/>
      <c r="E331" s="192"/>
      <c r="F331" s="192"/>
      <c r="G331" s="192"/>
      <c r="H331" s="192"/>
      <c r="I331" s="192"/>
    </row>
    <row r="332" spans="1:9" ht="15">
      <c r="A332" s="217" t="s">
        <v>322</v>
      </c>
      <c r="B332" s="74" t="s">
        <v>323</v>
      </c>
      <c r="C332" s="192"/>
      <c r="D332" s="192"/>
      <c r="E332" s="192"/>
      <c r="F332" s="192"/>
      <c r="G332" s="192"/>
      <c r="H332" s="192"/>
      <c r="I332" s="192"/>
    </row>
    <row r="333" spans="1:9" ht="15">
      <c r="A333" s="100"/>
      <c r="B333" s="192"/>
      <c r="C333" s="192"/>
      <c r="D333" s="192"/>
      <c r="E333" s="192"/>
      <c r="F333" s="245" t="s">
        <v>381</v>
      </c>
      <c r="G333" s="192"/>
      <c r="H333" s="245" t="s">
        <v>381</v>
      </c>
      <c r="I333" s="192"/>
    </row>
    <row r="334" spans="1:9" ht="15">
      <c r="A334" s="100"/>
      <c r="B334" s="157"/>
      <c r="C334" s="157"/>
      <c r="D334" s="157"/>
      <c r="E334" s="157"/>
      <c r="F334" s="302" t="s">
        <v>363</v>
      </c>
      <c r="G334" s="157"/>
      <c r="H334" s="302" t="s">
        <v>364</v>
      </c>
      <c r="I334" s="157"/>
    </row>
    <row r="335" spans="1:9" ht="15">
      <c r="A335" s="100"/>
      <c r="B335" s="157"/>
      <c r="C335" s="157"/>
      <c r="D335" s="157"/>
      <c r="E335" s="157"/>
      <c r="F335" s="245" t="s">
        <v>18</v>
      </c>
      <c r="G335" s="157"/>
      <c r="H335" s="245" t="s">
        <v>18</v>
      </c>
      <c r="I335" s="157"/>
    </row>
    <row r="336" spans="1:9" ht="15">
      <c r="A336" s="100"/>
      <c r="B336" s="157" t="s">
        <v>361</v>
      </c>
      <c r="C336" s="157"/>
      <c r="D336" s="157"/>
      <c r="E336" s="157"/>
      <c r="F336" s="157"/>
      <c r="G336" s="157"/>
      <c r="H336" s="157"/>
      <c r="I336" s="157"/>
    </row>
    <row r="337" spans="1:9" ht="15">
      <c r="A337" s="100"/>
      <c r="B337" s="157" t="s">
        <v>324</v>
      </c>
      <c r="C337" s="157"/>
      <c r="D337" s="157"/>
      <c r="E337" s="157"/>
      <c r="F337" s="157"/>
      <c r="G337" s="157"/>
      <c r="H337" s="157"/>
      <c r="I337" s="157"/>
    </row>
    <row r="338" spans="1:9" ht="15">
      <c r="A338" s="100"/>
      <c r="B338" s="299" t="s">
        <v>325</v>
      </c>
      <c r="C338" s="157"/>
      <c r="D338" s="157"/>
      <c r="E338" s="157"/>
      <c r="F338" s="171">
        <v>211787</v>
      </c>
      <c r="G338" s="157"/>
      <c r="H338" s="171">
        <v>207053</v>
      </c>
      <c r="I338" s="157"/>
    </row>
    <row r="339" spans="1:9" ht="15">
      <c r="A339" s="100"/>
      <c r="B339" s="299" t="s">
        <v>326</v>
      </c>
      <c r="C339" s="157"/>
      <c r="D339" s="157"/>
      <c r="E339" s="157"/>
      <c r="F339" s="190">
        <v>-10702</v>
      </c>
      <c r="G339" s="157"/>
      <c r="H339" s="303">
        <v>-11353</v>
      </c>
      <c r="I339" s="157"/>
    </row>
    <row r="340" spans="1:9" s="83" customFormat="1" ht="7.5" customHeight="1">
      <c r="A340" s="100"/>
      <c r="B340" s="299"/>
      <c r="C340" s="157"/>
      <c r="D340" s="157"/>
      <c r="E340" s="157"/>
      <c r="F340" s="167"/>
      <c r="G340" s="157"/>
      <c r="H340" s="171"/>
      <c r="I340" s="157"/>
    </row>
    <row r="341" spans="1:9" s="83" customFormat="1" ht="15">
      <c r="A341" s="100"/>
      <c r="B341" s="299"/>
      <c r="C341" s="157"/>
      <c r="D341" s="157"/>
      <c r="E341" s="157"/>
      <c r="F341" s="167">
        <v>201085</v>
      </c>
      <c r="G341" s="157"/>
      <c r="H341" s="167">
        <v>195700</v>
      </c>
      <c r="I341" s="157"/>
    </row>
    <row r="342" spans="1:9" s="83" customFormat="1" ht="15">
      <c r="A342" s="100"/>
      <c r="B342" s="299" t="s">
        <v>362</v>
      </c>
      <c r="C342" s="157"/>
      <c r="D342" s="157"/>
      <c r="E342" s="157"/>
      <c r="F342" s="190">
        <v>-31205</v>
      </c>
      <c r="G342" s="304"/>
      <c r="H342" s="303">
        <v>-28755</v>
      </c>
      <c r="I342" s="157"/>
    </row>
    <row r="343" spans="1:9" s="83" customFormat="1" ht="7.5" customHeight="1">
      <c r="A343" s="100"/>
      <c r="B343" s="299"/>
      <c r="C343" s="157"/>
      <c r="D343" s="157"/>
      <c r="E343" s="157"/>
      <c r="F343" s="305"/>
      <c r="G343" s="304"/>
      <c r="H343" s="306"/>
      <c r="I343" s="157"/>
    </row>
    <row r="344" spans="1:9" ht="15.75" thickBot="1">
      <c r="A344" s="100"/>
      <c r="B344" s="157"/>
      <c r="C344" s="157"/>
      <c r="D344" s="157"/>
      <c r="E344" s="157"/>
      <c r="F344" s="307">
        <v>169880</v>
      </c>
      <c r="G344" s="157"/>
      <c r="H344" s="307">
        <v>166945</v>
      </c>
      <c r="I344" s="157"/>
    </row>
    <row r="345" spans="1:9" ht="15.75" thickTop="1">
      <c r="A345" s="100"/>
      <c r="B345" s="157"/>
      <c r="C345" s="157"/>
      <c r="D345" s="157"/>
      <c r="E345" s="157"/>
      <c r="F345" s="157"/>
      <c r="G345" s="157"/>
      <c r="H345" s="157"/>
      <c r="I345" s="157"/>
    </row>
    <row r="346" spans="2:9" ht="15">
      <c r="B346" s="50"/>
      <c r="C346" s="50"/>
      <c r="D346" s="50"/>
      <c r="E346" s="50"/>
      <c r="F346" s="50"/>
      <c r="G346" s="50"/>
      <c r="H346" s="50"/>
      <c r="I346" s="50"/>
    </row>
    <row r="347" spans="2:9" ht="15">
      <c r="B347" s="50"/>
      <c r="C347" s="50"/>
      <c r="D347" s="50"/>
      <c r="E347" s="50"/>
      <c r="F347" s="50"/>
      <c r="G347" s="50"/>
      <c r="H347" s="50"/>
      <c r="I347" s="50"/>
    </row>
    <row r="348" spans="2:9" ht="15">
      <c r="B348" s="50"/>
      <c r="C348" s="50"/>
      <c r="D348" s="50"/>
      <c r="E348" s="50"/>
      <c r="F348" s="50"/>
      <c r="G348" s="50"/>
      <c r="H348" s="50"/>
      <c r="I348" s="50"/>
    </row>
    <row r="349" spans="2:9" ht="15">
      <c r="B349" s="50"/>
      <c r="C349" s="50"/>
      <c r="D349" s="50"/>
      <c r="E349" s="50"/>
      <c r="F349" s="50"/>
      <c r="G349" s="50"/>
      <c r="H349" s="50"/>
      <c r="I349" s="50"/>
    </row>
    <row r="350" spans="2:9" ht="15">
      <c r="B350" s="50"/>
      <c r="C350" s="50"/>
      <c r="D350" s="50"/>
      <c r="E350" s="50"/>
      <c r="F350" s="50"/>
      <c r="G350" s="50"/>
      <c r="H350" s="50"/>
      <c r="I350" s="50"/>
    </row>
    <row r="351" spans="2:9" ht="15">
      <c r="B351" s="50"/>
      <c r="C351" s="50"/>
      <c r="D351" s="50"/>
      <c r="E351" s="50"/>
      <c r="F351" s="50"/>
      <c r="G351" s="50"/>
      <c r="H351" s="50"/>
      <c r="I351" s="50"/>
    </row>
    <row r="352" spans="2:9" ht="15">
      <c r="B352" s="50"/>
      <c r="C352" s="50"/>
      <c r="D352" s="50"/>
      <c r="E352" s="50"/>
      <c r="F352" s="50"/>
      <c r="G352" s="50"/>
      <c r="H352" s="50"/>
      <c r="I352" s="50"/>
    </row>
    <row r="353" spans="2:9" ht="15">
      <c r="B353" s="50"/>
      <c r="C353" s="50"/>
      <c r="D353" s="50"/>
      <c r="E353" s="50"/>
      <c r="F353" s="50"/>
      <c r="G353" s="50"/>
      <c r="H353" s="50"/>
      <c r="I353" s="50"/>
    </row>
    <row r="354" spans="2:9" ht="15">
      <c r="B354" s="50"/>
      <c r="C354" s="50"/>
      <c r="D354" s="50"/>
      <c r="E354" s="50"/>
      <c r="F354" s="50"/>
      <c r="G354" s="50"/>
      <c r="H354" s="50"/>
      <c r="I354" s="50"/>
    </row>
    <row r="355" spans="2:9" ht="15">
      <c r="B355" s="50"/>
      <c r="C355" s="50"/>
      <c r="D355" s="50"/>
      <c r="E355" s="50"/>
      <c r="F355" s="50"/>
      <c r="G355" s="50"/>
      <c r="H355" s="50"/>
      <c r="I355" s="50"/>
    </row>
    <row r="356" spans="2:9" ht="15">
      <c r="B356" s="50"/>
      <c r="C356" s="50"/>
      <c r="D356" s="50"/>
      <c r="E356" s="50"/>
      <c r="F356" s="50"/>
      <c r="G356" s="50"/>
      <c r="H356" s="50"/>
      <c r="I356" s="50"/>
    </row>
    <row r="357" spans="2:9" ht="15">
      <c r="B357" s="50"/>
      <c r="C357" s="50"/>
      <c r="D357" s="50"/>
      <c r="E357" s="50"/>
      <c r="F357" s="50"/>
      <c r="G357" s="50"/>
      <c r="H357" s="50"/>
      <c r="I357" s="50"/>
    </row>
    <row r="358" spans="2:9" ht="15">
      <c r="B358" s="50"/>
      <c r="C358" s="50"/>
      <c r="D358" s="50"/>
      <c r="E358" s="50"/>
      <c r="F358" s="50"/>
      <c r="G358" s="50"/>
      <c r="H358" s="50"/>
      <c r="I358" s="50"/>
    </row>
    <row r="359" spans="2:9" ht="15">
      <c r="B359" s="50"/>
      <c r="C359" s="50"/>
      <c r="D359" s="50"/>
      <c r="E359" s="50"/>
      <c r="F359" s="50"/>
      <c r="G359" s="50"/>
      <c r="H359" s="50"/>
      <c r="I359" s="50"/>
    </row>
    <row r="360" spans="2:9" ht="15">
      <c r="B360" s="50"/>
      <c r="C360" s="50"/>
      <c r="D360" s="50"/>
      <c r="E360" s="50"/>
      <c r="F360" s="50"/>
      <c r="G360" s="50"/>
      <c r="H360" s="50"/>
      <c r="I360" s="50"/>
    </row>
    <row r="361" spans="2:9" ht="15">
      <c r="B361" s="50"/>
      <c r="C361" s="50"/>
      <c r="D361" s="50"/>
      <c r="E361" s="50"/>
      <c r="F361" s="50"/>
      <c r="G361" s="50"/>
      <c r="H361" s="50"/>
      <c r="I361" s="50"/>
    </row>
    <row r="362" spans="2:9" ht="15">
      <c r="B362" s="50"/>
      <c r="C362" s="50"/>
      <c r="D362" s="50"/>
      <c r="E362" s="50"/>
      <c r="F362" s="50"/>
      <c r="G362" s="50"/>
      <c r="H362" s="50"/>
      <c r="I362" s="50"/>
    </row>
    <row r="363" spans="2:9" ht="15">
      <c r="B363" s="50"/>
      <c r="C363" s="50"/>
      <c r="D363" s="50"/>
      <c r="E363" s="50"/>
      <c r="F363" s="50"/>
      <c r="G363" s="50"/>
      <c r="H363" s="50"/>
      <c r="I363" s="50"/>
    </row>
    <row r="364" spans="2:9" ht="15">
      <c r="B364" s="50"/>
      <c r="C364" s="50"/>
      <c r="D364" s="50"/>
      <c r="E364" s="50"/>
      <c r="F364" s="50"/>
      <c r="G364" s="50"/>
      <c r="H364" s="50"/>
      <c r="I364" s="50"/>
    </row>
    <row r="365" spans="2:9" ht="15">
      <c r="B365" s="50"/>
      <c r="C365" s="50"/>
      <c r="D365" s="50"/>
      <c r="E365" s="50"/>
      <c r="F365" s="50"/>
      <c r="G365" s="50"/>
      <c r="H365" s="50"/>
      <c r="I365" s="50"/>
    </row>
    <row r="366" spans="2:9" ht="15">
      <c r="B366" s="50"/>
      <c r="C366" s="50"/>
      <c r="D366" s="50"/>
      <c r="E366" s="50"/>
      <c r="F366" s="50"/>
      <c r="G366" s="50"/>
      <c r="H366" s="50"/>
      <c r="I366" s="50"/>
    </row>
    <row r="367" spans="2:9" ht="15">
      <c r="B367" s="50"/>
      <c r="C367" s="50"/>
      <c r="D367" s="50"/>
      <c r="E367" s="50"/>
      <c r="F367" s="50"/>
      <c r="G367" s="50"/>
      <c r="H367" s="50"/>
      <c r="I367" s="50"/>
    </row>
    <row r="368" spans="2:9" ht="15">
      <c r="B368" s="50"/>
      <c r="C368" s="50"/>
      <c r="D368" s="50"/>
      <c r="E368" s="50"/>
      <c r="F368" s="50"/>
      <c r="G368" s="50"/>
      <c r="H368" s="50"/>
      <c r="I368" s="50"/>
    </row>
    <row r="369" spans="2:9" ht="15">
      <c r="B369" s="50"/>
      <c r="C369" s="50"/>
      <c r="D369" s="50"/>
      <c r="E369" s="50"/>
      <c r="F369" s="50"/>
      <c r="G369" s="50"/>
      <c r="H369" s="50"/>
      <c r="I369" s="50"/>
    </row>
    <row r="370" spans="2:9" ht="15">
      <c r="B370" s="50"/>
      <c r="C370" s="50"/>
      <c r="D370" s="50"/>
      <c r="E370" s="50"/>
      <c r="F370" s="50"/>
      <c r="G370" s="50"/>
      <c r="H370" s="50"/>
      <c r="I370" s="50"/>
    </row>
  </sheetData>
  <sheetProtection/>
  <mergeCells count="56">
    <mergeCell ref="B260:I260"/>
    <mergeCell ref="B193:I193"/>
    <mergeCell ref="B185:I185"/>
    <mergeCell ref="B226:I226"/>
    <mergeCell ref="B55:I55"/>
    <mergeCell ref="B79:I79"/>
    <mergeCell ref="B217:I217"/>
    <mergeCell ref="B181:I181"/>
    <mergeCell ref="F164:H164"/>
    <mergeCell ref="B254:I256"/>
    <mergeCell ref="A2:I2"/>
    <mergeCell ref="A3:I3"/>
    <mergeCell ref="B10:I10"/>
    <mergeCell ref="B120:I120"/>
    <mergeCell ref="B29:I29"/>
    <mergeCell ref="B32:I32"/>
    <mergeCell ref="B12:I12"/>
    <mergeCell ref="B26:I26"/>
    <mergeCell ref="B115:I116"/>
    <mergeCell ref="B57:I57"/>
    <mergeCell ref="B289:I289"/>
    <mergeCell ref="B316:I316"/>
    <mergeCell ref="B103:I103"/>
    <mergeCell ref="B107:I107"/>
    <mergeCell ref="B111:I111"/>
    <mergeCell ref="B264:I264"/>
    <mergeCell ref="F166:G166"/>
    <mergeCell ref="E123:I123"/>
    <mergeCell ref="F306:G306"/>
    <mergeCell ref="B250:I250"/>
    <mergeCell ref="F243:G243"/>
    <mergeCell ref="H243:I243"/>
    <mergeCell ref="F242:G242"/>
    <mergeCell ref="H242:I242"/>
    <mergeCell ref="B230:I230"/>
    <mergeCell ref="H209:I209"/>
    <mergeCell ref="H210:I210"/>
    <mergeCell ref="F209:G209"/>
    <mergeCell ref="H166:I166"/>
    <mergeCell ref="F165:G165"/>
    <mergeCell ref="H306:I306"/>
    <mergeCell ref="F305:G305"/>
    <mergeCell ref="H305:I305"/>
    <mergeCell ref="B303:I303"/>
    <mergeCell ref="H165:I165"/>
    <mergeCell ref="B197:I197"/>
    <mergeCell ref="B189:I189"/>
    <mergeCell ref="F210:G210"/>
    <mergeCell ref="B95:I95"/>
    <mergeCell ref="B99:I99"/>
    <mergeCell ref="B65:I65"/>
    <mergeCell ref="B24:I24"/>
    <mergeCell ref="B35:I35"/>
    <mergeCell ref="B49:I49"/>
    <mergeCell ref="B60:I60"/>
    <mergeCell ref="B51:I51"/>
  </mergeCells>
  <printOptions/>
  <pageMargins left="0.8" right="0.23" top="0.52" bottom="0.5" header="0.3" footer="0.19"/>
  <pageSetup firstPageNumber="6" useFirstPageNumber="1" horizontalDpi="600" verticalDpi="600" orientation="portrait" paperSize="9" scale="97" r:id="rId3"/>
  <headerFooter>
    <oddFooter>&amp;C&amp;P+10
</oddFooter>
  </headerFooter>
  <rowBreaks count="3" manualBreakCount="3">
    <brk id="35" max="8" man="1"/>
    <brk id="116" max="255" man="1"/>
    <brk id="239" max="8" man="1"/>
  </rowBreaks>
  <legacyDrawing r:id="rId2"/>
  <oleObjects>
    <oleObject progId="Word.Picture.8" shapeId="98190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dc:creator>
  <cp:keywords/>
  <dc:description/>
  <cp:lastModifiedBy> </cp:lastModifiedBy>
  <cp:lastPrinted>2011-05-16T02:34:55Z</cp:lastPrinted>
  <dcterms:created xsi:type="dcterms:W3CDTF">2009-08-18T09:04:05Z</dcterms:created>
  <dcterms:modified xsi:type="dcterms:W3CDTF">2011-05-26T01:55:13Z</dcterms:modified>
  <cp:category/>
  <cp:version/>
  <cp:contentType/>
  <cp:contentStatus/>
</cp:coreProperties>
</file>